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ályázatok\Felújítási támogatás\mintadoksi\ablak\"/>
    </mc:Choice>
  </mc:AlternateContent>
  <workbookProtection workbookAlgorithmName="SHA-512" workbookHashValue="ssy6e/2PcPVdZM9Q0VqTlg+zf6vZu3iFiR8Jepq4Sx6oIdQyE+cSNmWeGqOCL6z1V+asBaxWTnB8x8UZ8sAqUw==" workbookSaltValue="4yuKwzonlmGGw05OBR4yOg==" workbookSpinCount="100000" lockStructure="1"/>
  <bookViews>
    <workbookView xWindow="0" yWindow="0" windowWidth="23040" windowHeight="8616" tabRatio="905" firstSheet="1" activeTab="6"/>
  </bookViews>
  <sheets>
    <sheet name="érv" sheetId="18" state="hidden" r:id="rId1"/>
    <sheet name="Kitöltési útmutató" sheetId="12" r:id="rId2"/>
    <sheet name="01_Alapadatok" sheetId="8" r:id="rId3"/>
    <sheet name="02_Költségvetés" sheetId="9" r:id="rId4"/>
    <sheet name="03_Kölcsönigénylői nyilatkozat" sheetId="6" r:id="rId5"/>
    <sheet name="04_Kivitelezői nyilatkozat" sheetId="2" r:id="rId6"/>
    <sheet name="05_Energetikai nyilatkozat" sheetId="20" r:id="rId7"/>
    <sheet name="Terv indikátor rögz. segédlet" sheetId="22" state="hidden" r:id="rId8"/>
    <sheet name="06_Záró energetikai nyilatkozat" sheetId="21" r:id="rId9"/>
    <sheet name="Tény indikátor rögz. segédlet" sheetId="23" state="hidden" r:id="rId10"/>
    <sheet name="07_Záró kivitelezői nyilatkozat" sheetId="19" r:id="rId11"/>
  </sheets>
  <definedNames>
    <definedName name="igenylo_neve">'01_Alapadatok'!$E$7</definedName>
    <definedName name="_xlnm.Print_Titles" localSheetId="3">'02_Költségvetés'!$1:$4</definedName>
    <definedName name="_xlnm.Print_Area" localSheetId="2">'01_Alapadatok'!$1:$26</definedName>
    <definedName name="_xlnm.Print_Area" localSheetId="3">'02_Költségvetés'!$A$1:$Q$91</definedName>
    <definedName name="_xlnm.Print_Area" localSheetId="4">'03_Kölcsönigénylői nyilatkozat'!$B$1:$H$55</definedName>
    <definedName name="_xlnm.Print_Area" localSheetId="5">'04_Kivitelezői nyilatkozat'!$A$1:$J$81</definedName>
    <definedName name="_xlnm.Print_Area" localSheetId="6">'05_Energetikai nyilatkozat'!$1:$76</definedName>
    <definedName name="_xlnm.Print_Area" localSheetId="8">'06_Záró energetikai nyilatkozat'!$A$1:$I$273</definedName>
    <definedName name="_xlnm.Print_Area" localSheetId="10">'07_Záró kivitelezői nyilatkozat'!$A$1:$J$262</definedName>
    <definedName name="_xlnm.Print_Area" localSheetId="1">'Kitöltési útmutató'!$A$7:$B$18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23" l="1"/>
  <c r="K6" i="23"/>
  <c r="K7" i="23"/>
  <c r="K8" i="23"/>
  <c r="K9" i="23"/>
  <c r="K10" i="23"/>
  <c r="K11" i="23"/>
  <c r="K12" i="23"/>
  <c r="K4" i="23"/>
  <c r="K5" i="22"/>
  <c r="K6" i="22"/>
  <c r="K7" i="22"/>
  <c r="K8" i="22"/>
  <c r="K9" i="22"/>
  <c r="K10" i="22"/>
  <c r="K11" i="22"/>
  <c r="K12" i="22"/>
  <c r="K4" i="22"/>
  <c r="N71" i="9"/>
  <c r="J9" i="9"/>
  <c r="L9" i="9" s="1"/>
  <c r="K9" i="9"/>
  <c r="M9" i="9" s="1"/>
  <c r="L10" i="9"/>
  <c r="L25" i="9"/>
  <c r="L26" i="9"/>
  <c r="L10" i="23"/>
  <c r="J10" i="23"/>
  <c r="L9" i="23"/>
  <c r="J9" i="23"/>
  <c r="L7" i="23"/>
  <c r="J7" i="23"/>
  <c r="L6" i="23"/>
  <c r="J6" i="23"/>
  <c r="L5" i="23"/>
  <c r="J5" i="23"/>
  <c r="L12" i="23"/>
  <c r="J12" i="23"/>
  <c r="L6" i="22"/>
  <c r="L10" i="22"/>
  <c r="J10" i="22"/>
  <c r="L9" i="22"/>
  <c r="J9" i="22"/>
  <c r="L7" i="22"/>
  <c r="J7" i="22"/>
  <c r="J6" i="22"/>
  <c r="L5" i="22"/>
  <c r="J5" i="22"/>
  <c r="L12" i="22"/>
  <c r="J12" i="22"/>
  <c r="G40" i="21"/>
  <c r="L8" i="23" s="1"/>
  <c r="E40" i="21"/>
  <c r="G58" i="21" s="1"/>
  <c r="F39" i="20"/>
  <c r="L8" i="22" s="1"/>
  <c r="D39" i="20"/>
  <c r="G60" i="20" s="1"/>
  <c r="J8" i="23" l="1"/>
  <c r="J8" i="22"/>
  <c r="G59" i="21"/>
  <c r="G61" i="20"/>
  <c r="I11" i="20" l="1"/>
  <c r="N70" i="9"/>
  <c r="F25" i="6" s="1"/>
  <c r="N69" i="9"/>
  <c r="N62" i="9"/>
  <c r="M19" i="9"/>
  <c r="M20" i="9"/>
  <c r="M23" i="9"/>
  <c r="M25" i="9"/>
  <c r="M26" i="9"/>
  <c r="M33" i="9"/>
  <c r="M35" i="9"/>
  <c r="M36" i="9"/>
  <c r="M37" i="9"/>
  <c r="L34" i="9"/>
  <c r="L37" i="9"/>
  <c r="B11" i="8"/>
  <c r="N76" i="9"/>
  <c r="F29" i="6" s="1"/>
  <c r="G29" i="6" s="1"/>
  <c r="F26" i="6"/>
  <c r="N64" i="9"/>
  <c r="N63" i="9"/>
  <c r="N57" i="9"/>
  <c r="L57" i="9"/>
  <c r="N51" i="9"/>
  <c r="L51" i="9"/>
  <c r="N44" i="9"/>
  <c r="H45" i="2" s="1"/>
  <c r="L44" i="9"/>
  <c r="F45" i="2" s="1"/>
  <c r="N50" i="9"/>
  <c r="L50" i="9"/>
  <c r="E26" i="6"/>
  <c r="E25" i="6"/>
  <c r="E29" i="6"/>
  <c r="E28" i="6" s="1"/>
  <c r="J11" i="9"/>
  <c r="N11" i="9" s="1"/>
  <c r="K11" i="9"/>
  <c r="M11" i="9" s="1"/>
  <c r="K12" i="9"/>
  <c r="M12" i="9" s="1"/>
  <c r="K10" i="9"/>
  <c r="M10" i="9" s="1"/>
  <c r="J12" i="9"/>
  <c r="L12" i="9" s="1"/>
  <c r="J10" i="9"/>
  <c r="K19" i="9"/>
  <c r="K38" i="9"/>
  <c r="M38" i="9" s="1"/>
  <c r="J38" i="9"/>
  <c r="N38" i="9" s="1"/>
  <c r="K37" i="9"/>
  <c r="J37" i="9"/>
  <c r="N37" i="9" s="1"/>
  <c r="K36" i="9"/>
  <c r="J36" i="9"/>
  <c r="N36" i="9" s="1"/>
  <c r="K35" i="9"/>
  <c r="J35" i="9"/>
  <c r="N35" i="9" s="1"/>
  <c r="K34" i="9"/>
  <c r="M34" i="9" s="1"/>
  <c r="O34" i="9" s="1"/>
  <c r="J34" i="9"/>
  <c r="N34" i="9" s="1"/>
  <c r="K33" i="9"/>
  <c r="J33" i="9"/>
  <c r="N33" i="9" s="1"/>
  <c r="K32" i="9"/>
  <c r="M32" i="9" s="1"/>
  <c r="J32" i="9"/>
  <c r="N32" i="9" s="1"/>
  <c r="K31" i="9"/>
  <c r="M31" i="9" s="1"/>
  <c r="J31" i="9"/>
  <c r="N31" i="9" s="1"/>
  <c r="K30" i="9"/>
  <c r="M30" i="9" s="1"/>
  <c r="J30" i="9"/>
  <c r="N30" i="9" s="1"/>
  <c r="K29" i="9"/>
  <c r="M29" i="9" s="1"/>
  <c r="J29" i="9"/>
  <c r="N29" i="9" s="1"/>
  <c r="K28" i="9"/>
  <c r="M28" i="9" s="1"/>
  <c r="O28" i="9" s="1"/>
  <c r="J28" i="9"/>
  <c r="L28" i="9" s="1"/>
  <c r="K27" i="9"/>
  <c r="M27" i="9" s="1"/>
  <c r="J27" i="9"/>
  <c r="N27" i="9" s="1"/>
  <c r="K26" i="9"/>
  <c r="J26" i="9"/>
  <c r="N26" i="9" s="1"/>
  <c r="K25" i="9"/>
  <c r="J25" i="9"/>
  <c r="N25" i="9" s="1"/>
  <c r="K24" i="9"/>
  <c r="M24" i="9" s="1"/>
  <c r="J24" i="9"/>
  <c r="N24" i="9" s="1"/>
  <c r="K23" i="9"/>
  <c r="J23" i="9"/>
  <c r="N23" i="9" s="1"/>
  <c r="K22" i="9"/>
  <c r="M22" i="9" s="1"/>
  <c r="J22" i="9"/>
  <c r="N22" i="9" s="1"/>
  <c r="K21" i="9"/>
  <c r="M21" i="9" s="1"/>
  <c r="J21" i="9"/>
  <c r="N21" i="9" s="1"/>
  <c r="K20" i="9"/>
  <c r="J20" i="9"/>
  <c r="N20" i="9" s="1"/>
  <c r="J19" i="9"/>
  <c r="N19" i="9" s="1"/>
  <c r="K18" i="9"/>
  <c r="M18" i="9" s="1"/>
  <c r="J18" i="9"/>
  <c r="L18" i="9" s="1"/>
  <c r="L11" i="9" l="1"/>
  <c r="O23" i="9"/>
  <c r="J73" i="9"/>
  <c r="F24" i="6"/>
  <c r="G24" i="6" s="1"/>
  <c r="H24" i="6" s="1"/>
  <c r="J46" i="9"/>
  <c r="J59" i="9"/>
  <c r="J53" i="9"/>
  <c r="O36" i="9"/>
  <c r="L38" i="9"/>
  <c r="L36" i="9"/>
  <c r="L35" i="9"/>
  <c r="L33" i="9"/>
  <c r="L32" i="9"/>
  <c r="L31" i="9"/>
  <c r="L30" i="9"/>
  <c r="L29" i="9"/>
  <c r="L27" i="9"/>
  <c r="L24" i="9"/>
  <c r="L23" i="9"/>
  <c r="L21" i="9"/>
  <c r="L20" i="9"/>
  <c r="L19" i="9"/>
  <c r="O27" i="9"/>
  <c r="O29" i="9"/>
  <c r="O35" i="9"/>
  <c r="O37" i="9"/>
  <c r="O31" i="9"/>
  <c r="O24" i="9"/>
  <c r="L22" i="9"/>
  <c r="J40" i="9"/>
  <c r="J14" i="9"/>
  <c r="O25" i="9"/>
  <c r="O26" i="9"/>
  <c r="O38" i="9"/>
  <c r="O33" i="9"/>
  <c r="O30" i="9"/>
  <c r="N65" i="9"/>
  <c r="J66" i="9" s="1"/>
  <c r="O18" i="9"/>
  <c r="N28" i="9"/>
  <c r="F28" i="6"/>
  <c r="G28" i="6" s="1"/>
  <c r="P57" i="9"/>
  <c r="P50" i="9"/>
  <c r="P51" i="9"/>
  <c r="Q44" i="9"/>
  <c r="P44" i="9"/>
  <c r="G26" i="6"/>
  <c r="N18" i="9"/>
  <c r="P18" i="9"/>
  <c r="D77" i="9"/>
  <c r="E24" i="6"/>
  <c r="E23" i="6" s="1"/>
  <c r="D72" i="9"/>
  <c r="C80" i="9"/>
  <c r="C43" i="6" s="1"/>
  <c r="F48" i="2"/>
  <c r="F47" i="2"/>
  <c r="G45" i="2"/>
  <c r="E37" i="2"/>
  <c r="F37" i="2"/>
  <c r="G37" i="2"/>
  <c r="H37" i="2"/>
  <c r="I37" i="2"/>
  <c r="E38" i="2"/>
  <c r="F38" i="2"/>
  <c r="G38" i="2"/>
  <c r="H38" i="2"/>
  <c r="I38" i="2"/>
  <c r="E39" i="2"/>
  <c r="F39" i="2"/>
  <c r="G39" i="2"/>
  <c r="H39" i="2"/>
  <c r="I39" i="2"/>
  <c r="E40" i="2"/>
  <c r="F40" i="2"/>
  <c r="G40" i="2"/>
  <c r="H40" i="2"/>
  <c r="I40" i="2"/>
  <c r="E41" i="2"/>
  <c r="F41" i="2"/>
  <c r="G41" i="2"/>
  <c r="H41" i="2"/>
  <c r="I41" i="2"/>
  <c r="E42" i="2"/>
  <c r="F42" i="2"/>
  <c r="G42" i="2"/>
  <c r="H42" i="2"/>
  <c r="I42" i="2"/>
  <c r="E43" i="2"/>
  <c r="F43" i="2"/>
  <c r="G43" i="2"/>
  <c r="H43" i="2"/>
  <c r="I43" i="2"/>
  <c r="E44" i="2"/>
  <c r="F44" i="2"/>
  <c r="G44" i="2"/>
  <c r="H44" i="2"/>
  <c r="I44" i="2"/>
  <c r="E22" i="2"/>
  <c r="F22" i="2"/>
  <c r="G22" i="2"/>
  <c r="H22" i="2"/>
  <c r="I22" i="2"/>
  <c r="E23" i="2"/>
  <c r="F23" i="2"/>
  <c r="G23" i="2"/>
  <c r="N12" i="9"/>
  <c r="E14" i="20"/>
  <c r="F14" i="20"/>
  <c r="G14" i="20"/>
  <c r="H14" i="20"/>
  <c r="D14" i="20"/>
  <c r="B14" i="20"/>
  <c r="C52" i="2"/>
  <c r="G48" i="2"/>
  <c r="G47" i="2"/>
  <c r="G46" i="2"/>
  <c r="G25" i="6" l="1"/>
  <c r="H25" i="6" s="1"/>
  <c r="F23" i="6"/>
  <c r="Q18" i="9"/>
  <c r="N9" i="9"/>
  <c r="N10" i="9"/>
  <c r="N77" i="9"/>
  <c r="O12" i="9"/>
  <c r="N72" i="9"/>
  <c r="E21" i="20"/>
  <c r="L11" i="22" s="1"/>
  <c r="E19" i="20"/>
  <c r="J11" i="22" s="1"/>
  <c r="F46" i="21"/>
  <c r="C46" i="21"/>
  <c r="G65" i="21" s="1"/>
  <c r="F66" i="20"/>
  <c r="G42" i="20"/>
  <c r="C42" i="20"/>
  <c r="F65" i="2"/>
  <c r="E7" i="6" a="1"/>
  <c r="E7" i="6" s="1"/>
  <c r="E6" i="6" a="1"/>
  <c r="E6" i="6" s="1"/>
  <c r="I5" i="21"/>
  <c r="H3" i="20"/>
  <c r="C53" i="20"/>
  <c r="F10" i="20"/>
  <c r="F15" i="21" s="1"/>
  <c r="F9" i="20"/>
  <c r="F14" i="21" s="1"/>
  <c r="E10" i="19" s="1" a="1"/>
  <c r="E10" i="19" s="1"/>
  <c r="C60" i="19" s="1"/>
  <c r="I39" i="21"/>
  <c r="I38" i="21"/>
  <c r="I37" i="21"/>
  <c r="I36" i="21"/>
  <c r="I35" i="21"/>
  <c r="I34" i="21"/>
  <c r="I33" i="21"/>
  <c r="I32" i="21"/>
  <c r="I31" i="21"/>
  <c r="I30" i="21"/>
  <c r="I29" i="21"/>
  <c r="I28" i="21"/>
  <c r="I27" i="21"/>
  <c r="G22" i="21"/>
  <c r="L11" i="23" s="1"/>
  <c r="G20" i="21"/>
  <c r="J11" i="23" s="1"/>
  <c r="G49" i="20"/>
  <c r="H38" i="20"/>
  <c r="H37" i="20"/>
  <c r="H36" i="20"/>
  <c r="H35" i="20"/>
  <c r="H34" i="20"/>
  <c r="H33" i="20"/>
  <c r="H32" i="20"/>
  <c r="H31" i="20"/>
  <c r="H30" i="20"/>
  <c r="H29" i="20"/>
  <c r="H28" i="20"/>
  <c r="H27" i="20"/>
  <c r="H26" i="20"/>
  <c r="G59" i="20" l="1"/>
  <c r="I59" i="20" s="1"/>
  <c r="G58" i="20"/>
  <c r="G57" i="21"/>
  <c r="G56" i="21"/>
  <c r="C60" i="21" s="1"/>
  <c r="Q12" i="9"/>
  <c r="I23" i="2" s="1"/>
  <c r="H23" i="2"/>
  <c r="O11" i="9"/>
  <c r="Q11" i="9" s="1"/>
  <c r="G23" i="6"/>
  <c r="P12" i="9"/>
  <c r="P11" i="9"/>
  <c r="O32" i="9"/>
  <c r="P38" i="9"/>
  <c r="Q38" i="9"/>
  <c r="G75" i="21"/>
  <c r="C70" i="21"/>
  <c r="H39" i="20"/>
  <c r="I40" i="21"/>
  <c r="C62" i="20" l="1"/>
  <c r="P34" i="9"/>
  <c r="Q35" i="9"/>
  <c r="P31" i="9"/>
  <c r="Q36" i="9"/>
  <c r="Q34" i="9"/>
  <c r="P33" i="9"/>
  <c r="Q33" i="9"/>
  <c r="Q37" i="9"/>
  <c r="P37" i="9"/>
  <c r="Q32" i="9"/>
  <c r="P36" i="9"/>
  <c r="P32" i="9"/>
  <c r="Q31" i="9"/>
  <c r="P35" i="9"/>
  <c r="E13" i="6"/>
  <c r="E14" i="6"/>
  <c r="D65" i="9"/>
  <c r="G54" i="19" l="1"/>
  <c r="G31" i="19"/>
  <c r="I5" i="19"/>
  <c r="I45" i="2"/>
  <c r="I26" i="2"/>
  <c r="I27" i="2"/>
  <c r="I28" i="2"/>
  <c r="I29" i="2"/>
  <c r="I30" i="2"/>
  <c r="I31" i="2"/>
  <c r="I32" i="2"/>
  <c r="I33" i="2"/>
  <c r="I34" i="2"/>
  <c r="I35" i="2"/>
  <c r="I36" i="2"/>
  <c r="I24" i="2"/>
  <c r="H26" i="2"/>
  <c r="H27" i="2"/>
  <c r="H28" i="2"/>
  <c r="H29" i="2"/>
  <c r="H30" i="2"/>
  <c r="H31" i="2"/>
  <c r="H32" i="2"/>
  <c r="H33" i="2"/>
  <c r="H34" i="2"/>
  <c r="H35" i="2"/>
  <c r="H36" i="2"/>
  <c r="H24" i="2"/>
  <c r="G34" i="2"/>
  <c r="G35" i="2"/>
  <c r="G36" i="2"/>
  <c r="G26" i="2"/>
  <c r="G27" i="2"/>
  <c r="G28" i="2"/>
  <c r="G29" i="2"/>
  <c r="G30" i="2"/>
  <c r="G31" i="2"/>
  <c r="G32" i="2"/>
  <c r="G33" i="2"/>
  <c r="G24" i="2"/>
  <c r="G21" i="2"/>
  <c r="G20" i="2"/>
  <c r="F26" i="2"/>
  <c r="F27" i="2"/>
  <c r="F28" i="2"/>
  <c r="F29" i="2"/>
  <c r="F30" i="2"/>
  <c r="F31" i="2"/>
  <c r="F32" i="2"/>
  <c r="F33" i="2"/>
  <c r="F34" i="2"/>
  <c r="F35" i="2"/>
  <c r="F36" i="2"/>
  <c r="F24" i="2"/>
  <c r="F21" i="2"/>
  <c r="F20" i="2"/>
  <c r="E20" i="2"/>
  <c r="E48" i="2"/>
  <c r="E47" i="2"/>
  <c r="E46" i="2"/>
  <c r="E45" i="2"/>
  <c r="E26" i="2"/>
  <c r="E27" i="2"/>
  <c r="E28" i="2"/>
  <c r="E29" i="2"/>
  <c r="E30" i="2"/>
  <c r="E31" i="2"/>
  <c r="E32" i="2"/>
  <c r="E33" i="2"/>
  <c r="E34" i="2"/>
  <c r="E35" i="2"/>
  <c r="E36" i="2"/>
  <c r="E24" i="2"/>
  <c r="E21" i="2"/>
  <c r="F71" i="2"/>
  <c r="C67" i="2"/>
  <c r="G3" i="2" l="1"/>
  <c r="F45" i="6"/>
  <c r="G3" i="6"/>
  <c r="F14" i="6"/>
  <c r="F15" i="6"/>
  <c r="F13" i="6"/>
  <c r="Q4" i="9" l="1"/>
  <c r="E15" i="6"/>
  <c r="E12" i="6" s="1"/>
  <c r="L82" i="9"/>
  <c r="D4" i="9"/>
  <c r="F17" i="8"/>
  <c r="D8" i="2" l="1"/>
  <c r="D7" i="2"/>
  <c r="G14" i="6"/>
  <c r="P45" i="9"/>
  <c r="E18" i="6" s="1"/>
  <c r="N45" i="9"/>
  <c r="G25" i="2"/>
  <c r="G49" i="2" s="1"/>
  <c r="Q51" i="9" l="1"/>
  <c r="P52" i="9"/>
  <c r="E22" i="6" s="1"/>
  <c r="Q57" i="9"/>
  <c r="P58" i="9"/>
  <c r="E21" i="6" s="1"/>
  <c r="Q50" i="9"/>
  <c r="O9" i="9"/>
  <c r="H20" i="2" s="1"/>
  <c r="O19" i="9"/>
  <c r="P28" i="9"/>
  <c r="O20" i="9"/>
  <c r="O21" i="9"/>
  <c r="O22" i="9"/>
  <c r="H48" i="2"/>
  <c r="L52" i="9"/>
  <c r="H47" i="2"/>
  <c r="H46" i="2"/>
  <c r="N52" i="9"/>
  <c r="F46" i="2"/>
  <c r="F25" i="2"/>
  <c r="E25" i="2"/>
  <c r="E49" i="2" s="1"/>
  <c r="H25" i="2"/>
  <c r="I47" i="2"/>
  <c r="N58" i="9"/>
  <c r="G15" i="6"/>
  <c r="I48" i="2"/>
  <c r="L58" i="9"/>
  <c r="G13" i="6"/>
  <c r="H13" i="6" s="1"/>
  <c r="P10" i="9" l="1"/>
  <c r="O10" i="9"/>
  <c r="P19" i="9"/>
  <c r="P20" i="9"/>
  <c r="Q20" i="9"/>
  <c r="N39" i="9"/>
  <c r="P27" i="9"/>
  <c r="P25" i="9"/>
  <c r="Q25" i="9"/>
  <c r="Q27" i="9"/>
  <c r="P30" i="9"/>
  <c r="P24" i="9"/>
  <c r="P29" i="9"/>
  <c r="Q30" i="9"/>
  <c r="Q29" i="9"/>
  <c r="Q23" i="9"/>
  <c r="Q28" i="9"/>
  <c r="Q21" i="9"/>
  <c r="P21" i="9"/>
  <c r="P23" i="9"/>
  <c r="Q24" i="9"/>
  <c r="P22" i="9"/>
  <c r="P26" i="9"/>
  <c r="Q26" i="9"/>
  <c r="L39" i="9"/>
  <c r="Q22" i="9"/>
  <c r="Q52" i="9"/>
  <c r="F22" i="6" s="1"/>
  <c r="F49" i="2"/>
  <c r="I46" i="2"/>
  <c r="F12" i="6"/>
  <c r="Q58" i="9"/>
  <c r="F21" i="6" s="1"/>
  <c r="G21" i="6" s="1"/>
  <c r="Q10" i="9" l="1"/>
  <c r="I21" i="2" s="1"/>
  <c r="H21" i="2"/>
  <c r="H49" i="2" s="1"/>
  <c r="Q19" i="9"/>
  <c r="Q39" i="9" s="1"/>
  <c r="F19" i="6" s="1"/>
  <c r="G19" i="6" s="1"/>
  <c r="P39" i="9"/>
  <c r="E19" i="6" s="1"/>
  <c r="G22" i="6"/>
  <c r="I25" i="2"/>
  <c r="G12" i="6"/>
  <c r="H12" i="6" s="1"/>
  <c r="N13" i="9"/>
  <c r="P9" i="9"/>
  <c r="P13" i="9" s="1"/>
  <c r="E20" i="6" s="1"/>
  <c r="L13" i="9"/>
  <c r="E17" i="6" l="1"/>
  <c r="E16" i="6" s="1"/>
  <c r="E27" i="6" s="1"/>
  <c r="E30" i="6" s="1"/>
  <c r="Q9" i="9"/>
  <c r="Q45" i="9"/>
  <c r="F18" i="6" s="1"/>
  <c r="L45" i="9"/>
  <c r="Q13" i="9" l="1"/>
  <c r="F20" i="6" s="1"/>
  <c r="G20" i="6" s="1"/>
  <c r="I20" i="2"/>
  <c r="I49" i="2" s="1"/>
  <c r="G18" i="6"/>
  <c r="F17" i="6" l="1"/>
  <c r="F16" i="6" s="1"/>
  <c r="F27" i="6" s="1"/>
  <c r="G17" i="6" l="1"/>
  <c r="G27" i="6"/>
  <c r="F30" i="6"/>
  <c r="G30" i="6" s="1"/>
  <c r="G1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<sst xmlns="http://schemas.openxmlformats.org/spreadsheetml/2006/main" count="1069" uniqueCount="577">
  <si>
    <t>III. Nyilatkozatok</t>
  </si>
  <si>
    <t>Alulírott</t>
  </si>
  <si>
    <t>(Teljes név)</t>
  </si>
  <si>
    <t>1.</t>
  </si>
  <si>
    <t>2.</t>
  </si>
  <si>
    <t>3.</t>
  </si>
  <si>
    <t>4.</t>
  </si>
  <si>
    <t>5.</t>
  </si>
  <si>
    <t>6.</t>
  </si>
  <si>
    <t>7.</t>
  </si>
  <si>
    <t>8.</t>
  </si>
  <si>
    <t>I. Kivitelezéssel kapcsolatos alapadatok</t>
  </si>
  <si>
    <t>Kivitelező megnevezése:</t>
  </si>
  <si>
    <t>II. Kivitelezés megvalósításával kapcsolatos adatok</t>
  </si>
  <si>
    <t>9.</t>
  </si>
  <si>
    <t>10.</t>
  </si>
  <si>
    <t>11.</t>
  </si>
  <si>
    <t>I. Projekt alapadatai</t>
  </si>
  <si>
    <t>Elszámolható költségek</t>
  </si>
  <si>
    <t>Nettó beruházási költség (Ft)</t>
  </si>
  <si>
    <t>Bruttó beruházási költség (Ft)</t>
  </si>
  <si>
    <t>ÖSSZESEN</t>
  </si>
  <si>
    <t>Energetikai tanúsítást végző 
természetes személy teljes neve:</t>
  </si>
  <si>
    <t>Energetikai tanúsítást végző 
természetes személy jogosultsági száma:</t>
  </si>
  <si>
    <t>A költségek meghatározását és a szükséges engedélyek megadását a megvalósítás helyszínén végzett helyszíni felmérések, valamint a rendelkezésre álló tervrajzok, műszaki adatok alapján határoztuk meg.</t>
  </si>
  <si>
    <t>12.</t>
  </si>
  <si>
    <t>Kivitelező székhelye, adószáma:</t>
  </si>
  <si>
    <t>Bruttó összesen (Ft)</t>
  </si>
  <si>
    <t>Beruházás megnevezése</t>
  </si>
  <si>
    <t>II. Projekt költségei (anyagi-műszaki összetétel)</t>
  </si>
  <si>
    <t>Engedélyezési dokumentumok, műszaki tervek, kiviteli és tendertervek és ezek hatósági díja</t>
  </si>
  <si>
    <t>Előttünk mint tanúk előtt:</t>
  </si>
  <si>
    <t>Kelt:</t>
  </si>
  <si>
    <t>Aláírás:</t>
  </si>
  <si>
    <t>A fejlesztéssel érintett szerkezeti elemek uniós, költségvetési vagy egyéb támogatás igénybevételével nem kerültek energetikai korszerűsítésre. Amennyiben korszerűsítésre kerültek, úgy a fenntartási időszak lezárult, vagy a szerkezeti elem ismételt korszerűsítéséhez a Támogató hozzájárulását adta.</t>
  </si>
  <si>
    <t>13.</t>
  </si>
  <si>
    <t>A beépítendő építési termékek és szerkezetek tűzvédelmi [az Országos Tűzvédelmi Szabályzatról szóló 54/2014. (XII. 5.) BM rendelet alapján], valamint minőségi megfelelősége [az építési termék építménybe történő betervezésének és beépítésének, ennek során a teljesítmény igazolásának részletes szabályairól szóló 275/2013. (VII. 16.) Korm. rendelet szerinti teljesítménynyilatkozat bemutatásával] igazolható.</t>
  </si>
  <si>
    <t>A fejlesztéssel érintett ingatlan típusa:</t>
  </si>
  <si>
    <t xml:space="preserve">(teljes név) a(z) </t>
  </si>
  <si>
    <t>I. Energetikai tanúsítással kapcsolatos adatok</t>
  </si>
  <si>
    <t>Megvalósítási helyszín 
(irányítószám, helység, …, helyrajzi szám):</t>
  </si>
  <si>
    <t>II. Energetikai tanúsítással meghatározott megtakarítási adatok</t>
  </si>
  <si>
    <t>Fejlesztés előtti (kiinduló) állapot</t>
  </si>
  <si>
    <t>A lakóépület éves elsődleges energiafogyasztása
(kWh/év)</t>
  </si>
  <si>
    <t>Becsült éves CO2 kibocsátás (t/a)</t>
  </si>
  <si>
    <t>Fejlesztés utáni (tervezett) állapot</t>
  </si>
  <si>
    <t>I. Alapadatok</t>
  </si>
  <si>
    <t>kijelentem, hogy a jelen Nyilatkozatban feltüntetett adatok tartalmát megismertem és elfogadom, valamint a Projektre vonatkozóan kötelezően betartom és betartatom.</t>
  </si>
  <si>
    <t>Megnevezés</t>
  </si>
  <si>
    <t xml:space="preserve">Homlokzatok és födémek hőszigetelése </t>
  </si>
  <si>
    <t xml:space="preserve">Megújuló energiafelhasználás kialakítása vagy növelése </t>
  </si>
  <si>
    <t>Mérték-egység</t>
  </si>
  <si>
    <t>Nettó egységárak</t>
  </si>
  <si>
    <t>A fejlesztés a tervezett műszaki tartalommal valósult meg?</t>
  </si>
  <si>
    <t xml:space="preserve">A fejlesztés nem a tervezett műszaki tartalommal valósult meg. Kérjük a módosítás rövid ismertetését. </t>
  </si>
  <si>
    <t>A beépített építési termékek és szerkezetek tűzvédelmi [az Országos Tűzvédelmi Szabályzatról szóló 54/2014. (XII. 5.) BM rendelet alapján], valamint minőségi megfelelősége [az építési termék építménybe történő betervezésének és beépítésének, ennek során a teljesítmény igazolásának részletes szabályairól szóló 275/2013. (VII. 16.) Korm. rendelet szerinti teljesítménynyilatkozat bemutatásával] igazolható.</t>
  </si>
  <si>
    <t>Az épület(ek) energiaigénye(i)nek meghatározását a beruházási helyszín(ek)en végzett helyszíni felmérések, valamint az elvégzett energetikai számítások alapján határoztam meg.</t>
  </si>
  <si>
    <t>Energetikai minőség szerinti besorolás</t>
  </si>
  <si>
    <t>ÖSSZESEN:</t>
  </si>
  <si>
    <t>Általános forgalmi adó (ÁFA)</t>
  </si>
  <si>
    <t>Meny-nyiség</t>
  </si>
  <si>
    <t xml:space="preserve"> büntetőjogi felelősségem teljes tudatában nyilatkozom az alábbiakról:</t>
  </si>
  <si>
    <t>A projekt valamennyi költsége vonatkozásában rendelkezem/rendelkezünk megkötött (feltételesen hatályos) érvényes szerződéssel, vagy árajánlattal.</t>
  </si>
  <si>
    <t>IV. Kivitelezői nyilatkozatok</t>
  </si>
  <si>
    <t>büntetőjogi felelősségem teljes tudatában nyilatkozom az alábbiakról:</t>
  </si>
  <si>
    <t>-</t>
  </si>
  <si>
    <t>GJ/év</t>
  </si>
  <si>
    <t>Energiahatékonysági fejlesztések által elért primerenergia-felhasználás csökkenése</t>
  </si>
  <si>
    <t>tonna CO2  egyenérték</t>
  </si>
  <si>
    <t>kWh/év</t>
  </si>
  <si>
    <t>Fejlesztés utáni (megvalósult) állapot</t>
  </si>
  <si>
    <t>Fűtött alapterület 
(m2)</t>
  </si>
  <si>
    <t>A beépíteni kívánt eszközök megfelelnek a vonatkozó európai irányelveknek, szabványoknak, illetve az azokat harmonizáló magyar rendeleteknek, szabványoknak, környezetvédelmi előírásoknak. A beépítésre kerülő, megújuló energiát hasznosító rendszerek megfelelnek továbbá a megújuló energiát termelő berendezések és rendszerek beszerzéséhez és működtetéséhez nyújtott támogatások igénybevételének műszaki követelményeiről szóló 55/2016. (XII. 21.) NFM rendeletben foglalt előírásoknak, továbbá a beépítésre javasolt energiatermelő berendezés(ek) alkalmas(ak) a beruházással érintett épület(ek) energiaellátásának folyamatos és környezetkímélő biztosítására.</t>
  </si>
  <si>
    <t xml:space="preserve">(jogosultsági szám) </t>
  </si>
  <si>
    <t>(jogosultsági sz.)</t>
  </si>
  <si>
    <t>nyilatkozó kivitelezést végző neve és aláírása</t>
  </si>
  <si>
    <t>(teljes név) mint az I. pontban megjelölt Kölcsönigénylő (képviselője)</t>
  </si>
  <si>
    <t>Kölcsönigénylő (képviselőjének) neve és aláírása</t>
  </si>
  <si>
    <t>Kölcsönigénylő neve:</t>
  </si>
  <si>
    <t>Tudomásul veszem, hogy csak és kizárólag a Kölcsönigénylő nevére kiállított számla elfogadására nyílik lehetőség.</t>
  </si>
  <si>
    <t>Nettó elszámolható költség összesen</t>
  </si>
  <si>
    <t>Bruttó elszámolható költség összesen</t>
  </si>
  <si>
    <t>Megfelelek az Eljárási Rendben meghatározott, az energetikai szakértőkkel szemben támasztott követelményeknek.</t>
  </si>
  <si>
    <t>14.</t>
  </si>
  <si>
    <t>15.</t>
  </si>
  <si>
    <t>A kivitelezői szerződésben elszámolható költségként kizárólag azon tételek kerültek feltüntetésre, amelyek az energia megtakarítást eredményező beruházás végrehajtásához elengedhetetlenül szükségesek voltak, továbbá megfeleltek az elvárt minőséget nem sértő költséghatékonyság elvének, és nem haladták meg az adott piacon általánosan elfogadott mértéket.</t>
  </si>
  <si>
    <t>A beruházás során a gyártók minősítéseiben és alkalmazástechnikai útmutatóiban foglalt előírások, ajánlások maradéktalanul betartásra kerültek.</t>
  </si>
  <si>
    <t>A beruházás az építőipari kivitelezési tevékenységre vonatkozó jogszabályok, szabványok, irányelvek, általános érvényű és eseti, így különösen a statikai, tűzvédelmi és az épületenergetikai követelmények, szakmai, minőségi, környezetvédelmi és biztonsági előírások megtartásával szakszerűen került elvégzésre.</t>
  </si>
  <si>
    <t>A beépített eszközök megfelelnek a vonatkozó európai irányelveknek, szabványoknak, illetve az azokat harmonizáló magyar rendeleteknek, szabványoknak, környezetvédelmi előírásoknak. A beépített  megújuló energiát hasznosító rendszerek megfelelnek továbbá a megújuló energiát termelő berendezések és rendszerek beszerzéséhez és működtetéséhez nyújtott támogatások igénybevételének műszaki követelményeiről szóló 55/2016. (XII. 21.) NFM rendeletben foglaltak előírásoknak, továbbá a beépítésre javasolt energiatermelő berendezés(ek) alkalmas(ak) a beruházással érintett épület(ek) energiaellátásának folyamatos és környezetkímélő biztosítására.</t>
  </si>
  <si>
    <t>A kivitelezést végző cég képviseletében eljárva büntetőjogi felelősségem teljes tudatában nyilatkozom az alábbiakról:</t>
  </si>
  <si>
    <t>Engedélyköteles munkálat(ok) esetén a beruházási tevékenységeket az engedély(ek)ben foglaltak szerint végeztük el, a műszaki tartalommal kapcsolatban szakmai aggály nem merült fel.</t>
  </si>
  <si>
    <t>A beruházás során alkalmazott műszaki megoldás(ok) az épített környezet alakításáról és védelméről szóló 1997. évi LXXVIII. tv. 31. § (2) bekezdésének értelmében az országos településrendezési és építési követelményekről szóló kormányrendeletben meghatározott alapvető követelmények érvényre juttatásával valósult(ak) meg.</t>
  </si>
  <si>
    <t>II. A beruházás keretében beépített berendezés(ek), megvalósított fejlesztés(ek) ismertetése</t>
  </si>
  <si>
    <t>Az elvégzett munkálatok során nem tapasztaltunk olyan szerkezeti hibát vagy más problémát, amely az épület állékonysági problémájára utalna, beleértve a tartószerkezet megfelelősségének vizsgálatát is.</t>
  </si>
  <si>
    <t>A beszerzett eszközöket az érintett eszközök hivatalos forgalmazásával üzletszerűen foglalkozó, kereskedőnek vagy gyártónak minősülő szállítótól, vagy a végső kedvezményezett által (aki szintén az érintett anyagok, eszközök kereskedelmi forgalmával üzletszerűen foglalkozó, hivatalos forgalmazójától, vagy gyártónak minősülő szállítójától szerezte azokat be) szereztük be, a piacon szokványos jótállási és szavatossági feltételek biztosítása mellett.</t>
  </si>
  <si>
    <t>Projekt műszaki befejezésének időpontja:</t>
  </si>
  <si>
    <t>Megvalósult beruházás rövid leírása:</t>
  </si>
  <si>
    <t xml:space="preserve">A beruházás megvalósított műszaki tartalma megegyezik vagy annál korszerűbb a Hitelkérelem során benyújtásra került műszaki tartalommal, amennyiben ahhoz képest változás történt, az MFB Magyar Fejlesztési Bank Zártkörűen Működő Részvénytársaság a változást jóváhagyta. </t>
  </si>
  <si>
    <t>A kivitelezési munkálatok a szakma szabályainak és a vonatkozó előírásoknak megfelelően maradéktalanul megvalósultak, a fejlesztéssel érintett épület rendeltetésszerű és biztonságos használatra alkalmas.</t>
  </si>
  <si>
    <t>nem</t>
  </si>
  <si>
    <t>Két tanúval szükséges aláíratnia a dokumentumot. A lap alján gépelje be a tanúk nevét és lakcímét a kiemelt mezőkbe, majd a pontozott vonalra írassa is alá a kitöltött és kinyomtatott dokumentumot!</t>
  </si>
  <si>
    <t>Tanúk:</t>
  </si>
  <si>
    <t>Gépelje be a kiemelt mezőbe a kölcsönigénylő vagy annak meghatalmazottjának teljes nevét, majd a pontozott vonalra írja is alá a kitöltött és kinyomtatott dokumentumot! Közjegyzői vagy teljes bizonyító erejű magánokirati meghatalmazással bárki lehet meghatalmazott, akit megbíz, hogy az ügyében eljárjon.</t>
  </si>
  <si>
    <t>Gépelje be a települést és a pontos dátumot (év, hónap, nap)</t>
  </si>
  <si>
    <t>Válassza ki a legördülő menüből a megfelelő opciót! 
(A legördülő menü elérése: kattintson/lépjen a cellára, s az ekkor - a cella mellett -  megjelenő  gombra kattintva, a lenyíló ablakból válassza ki a megfelelő lehetőséget!)</t>
  </si>
  <si>
    <t>Pontos címet írjon be! Irányítószám, helység, közterület neve, közterület típusa, házszám, emelet, ajtó. Helyrajzi szám megadása kötelező, ha nincs természetbeni címe az ingatlannak.</t>
  </si>
  <si>
    <t>Gépelje be személyazonosító okmányán szereplő teljes nevét!</t>
  </si>
  <si>
    <t>A kölcsönkérelem benyújtásához szükséges dokumentum, amelyben a kölcsönigénylő nyilatkozik a megvalósítandó fejlesztésekről.</t>
  </si>
  <si>
    <t>https://www.mfb.hu/kalkulator</t>
  </si>
  <si>
    <t xml:space="preserve">Használja kalkulátorunkat a nyílászárók méreteinek kiszámolásához: </t>
  </si>
  <si>
    <t>Jelölje az IGEN választ, ha a fejlesztéssel érintett szerkezeti elemek uniós, költségvetési vagy egyéb támogatás igénybevételével 
- nem kerültek energetikai korszerűsítésre vagy
- energetikai korszerűsítésre kerültek és a fenntartási időszak lezárult vagy
-  energetikai korszerűsítésre kerültek, a fenntartási időszak nem zárult le, de a szerkezeti elem ismételt korszerűsítéséhez a Támogató hozzájárulását adta.
A kölcsön csak abban az esetben vehető igénybe, ha IGEN választ jelöl meg.</t>
  </si>
  <si>
    <t>A kölcsön csak abban az esetben vehető igénybe, ha IGEN választ jelöl meg.</t>
  </si>
  <si>
    <t>4. Tudomásul veszem, hogy csak és kizárólag a Kölcsönigénylő nevére kiállított számla elfogadására nyílik lehetőség.</t>
  </si>
  <si>
    <t>Válasszon a legördülő menüben az IGEN, NEM válaszok közül. A kölcsön csak abban az esetben vehető igénybe, ha IGEN válasszal nyilatkozik.</t>
  </si>
  <si>
    <t>Ezen költségek automatikusan töltődnek a 02_Költségvetés megfelelő táblázataiból.</t>
  </si>
  <si>
    <t xml:space="preserve">1. Projekt-előkészítés költségei </t>
  </si>
  <si>
    <t>Automatikusan töltődik a 01_Alapadatok oldalról.</t>
  </si>
  <si>
    <t>A kölcsönkérelem benyújtásához szükséges dokumentum, amelyben a kölcsönigénylő nyilatkozik a megvalósítandó fejlesztések anyagi-műszaki összetételéről.</t>
  </si>
  <si>
    <t xml:space="preserve"> Két tanúval szükséges aláíratnia a dokumentumot. A lap alján gépelje be a tanúk nevét és lakcímét a kiemelt mezőkbe, majd a pontozott vonalra írassa is alá a kitöltött és kinyomtatott dokumentumot!</t>
  </si>
  <si>
    <t>Az aláírás helye alatt automatikusan kitöltésre kerül a kivitelező cég megnevezése. A pontozott vonalra írja alá a kivitelező cég képviseletében eljáró személy a kitöltött és kinyomtatott dokumentumot!</t>
  </si>
  <si>
    <t>c) a kölcsön csak abban az esetben vehető igénybe, ha a kivitelező minden megadott pontban IGEN/NEM RELEVÁNS válasszal nyilatkozik, ezért a projekt megvalósítását ennek megfelelően tervezzék, alakítsák ki.</t>
  </si>
  <si>
    <t>b) minden nyilatkozat végén a válassza ki a legördülő menüből a kivitelező a megfelelő lehetőséget a beruházás tartalmáról, az árajánlatról, a megvalósítási helyszínéről és a beépítendő eszközökről.</t>
  </si>
  <si>
    <t>IV.       Kivitelezői nyilatkozatok</t>
  </si>
  <si>
    <t>Rögzítse a kivitelező (cég) székhelyét és adószámát</t>
  </si>
  <si>
    <t>Gépelje be a kivitelező (cég) nevét. (pl. (pl. Napelem Bt., Nyílászáró János e.v.)</t>
  </si>
  <si>
    <t>Az előzőekben megadott adatok szerint automatikusan töltődik.</t>
  </si>
  <si>
    <t>Az üvegházhatású gázok becsült éves csökkenése</t>
  </si>
  <si>
    <t>A bekeretezett részben a kölcsönigénylő illetve a kölcsönigénylő meghatalmazottja aláírásával nyilatkozik, hogy megismerte, elfogadta az energetikusi nyilatkozat tartalmát, s a projekt megvalósítására vonatkozóan betartja, betartatja azokat.</t>
  </si>
  <si>
    <t>Az aláírás helye alatt automatikusan kitöltésre kerül az energetikus neve. A pontozott vonalra írja alá az energetikus a kitöltött és kinyomtatott nyilatkozatot!</t>
  </si>
  <si>
    <t>Megvalósítandó fejlesztések</t>
  </si>
  <si>
    <t>Kérjük, rögzítse az energetikus jogosultsági számát, melyet az energetikai tanúsítványon talál!</t>
  </si>
  <si>
    <t>Kérjük, gépelje be az energetikus teljes nevét!</t>
  </si>
  <si>
    <t>Gépelje be a kölcsönigénylő nevét</t>
  </si>
  <si>
    <t>Alulírott…</t>
  </si>
  <si>
    <t>A megvalósítást követő (megvalósult) állapotot rögzítő Hiteles Energetikai Tanúsítványban szereplő adat (Összes becsült CO2 kibocsátás).</t>
  </si>
  <si>
    <t>Az előzőleg megadott adatokból automatikusan számított érték.</t>
  </si>
  <si>
    <t>Fajlagos primer energiafogyasztás vagy Összesített energetikai jellemző (kWh/m2a)</t>
  </si>
  <si>
    <t>Válassza ki a legördülő menüből a megfelelő energetikai besorolását a beruházással érintett ingatlannak a fejlesztés utáni, megvalósult állapotának megfelelően!</t>
  </si>
  <si>
    <t>A Hiteles Energetikai Tanúsítványban szereplő adat (Összes becsült CO2 kibocsátás).</t>
  </si>
  <si>
    <t>Gépelje be a fejlesztés előtti fűtött alapterületet a beruházás megvalósítását megelőző (kiinduló) állapotot rögzítő Hiteles Energetikai Tanúsítványból!</t>
  </si>
  <si>
    <t>Válassza ki a legördülő menüből a megfelelő energetikai besorolását a beruházással érintett ingatlannak a fejlesztés előtti, kiinduló állapotának megfelelően!</t>
  </si>
  <si>
    <t>A pontozott vonalra írja alá a kivitelező a kitöltött és kinyomtatott nyilatkozatot!</t>
  </si>
  <si>
    <t>Gépelje be a nyilakozat kitöltésének helyét (település), dátumát.</t>
  </si>
  <si>
    <t>Gépelje be a kiemelt mezőbe a kivitelező cég nevében eljáró, a kivitelezői nyiltakoztatot aláíró személy nevét.</t>
  </si>
  <si>
    <t>IV. Kivitelezői nyilatkozat</t>
  </si>
  <si>
    <t>Válasszon a legördülő menü (igen/nem) válaszai közül.</t>
  </si>
  <si>
    <t>Ismertesse röviden a megvalósult beruházást!</t>
  </si>
  <si>
    <t xml:space="preserve">Megvalósult beruházás rövid leírása: </t>
  </si>
  <si>
    <t xml:space="preserve">Gépelje be azt a dátumot, amikor a projekt keretében támogatott tevékenységeket a Termékleírásban és a Kölcsönszerződésben meghatározottak szerint elvégezték. </t>
  </si>
  <si>
    <t xml:space="preserve">Megvalósítási helyszín (irányítószám, helység, …, helyrajzi szám): </t>
  </si>
  <si>
    <t>Kölcsönszerződés azonosítója:</t>
  </si>
  <si>
    <t xml:space="preserve">Kölcsönigénylő neve: </t>
  </si>
  <si>
    <t>igen</t>
  </si>
  <si>
    <t>Nettó</t>
  </si>
  <si>
    <t>Bruttó</t>
  </si>
  <si>
    <t>Bruttó egységárak</t>
  </si>
  <si>
    <t>Homlokzati nyílászárók energia-megtakarítást eredményező cseréje</t>
  </si>
  <si>
    <t>Homlokzat EPS hőszigetelés (12 cm)</t>
  </si>
  <si>
    <t>Homlokzat EPS hőszigetelés (15 cm)</t>
  </si>
  <si>
    <t>Homlokzat EPS hőszigetelés (20 cm)</t>
  </si>
  <si>
    <t>Homlokzat közetgyapot hőszigetelés (12 cm)</t>
  </si>
  <si>
    <t>Homlokzat közetgyapot hőszigetelés (15 cm)</t>
  </si>
  <si>
    <t>Homlokzat közetgyapot hőszigetelés (20 cm)</t>
  </si>
  <si>
    <t>Tetősík hőszigetelése (20 cm)</t>
  </si>
  <si>
    <t>Tetősík hőszigetelése (25 cm)</t>
  </si>
  <si>
    <t>Tetősík hőszigetelése (30 cm)</t>
  </si>
  <si>
    <t>Padlásfödém hőszigetelése (30 cm)</t>
  </si>
  <si>
    <t>Padlásfödém hőszigetelése (40 cm)</t>
  </si>
  <si>
    <t>Pincefödém hőszigetelése (10 cm)</t>
  </si>
  <si>
    <t>Pincefödém hőszigetelése (15 cm)</t>
  </si>
  <si>
    <t xml:space="preserve">Használati melegvíz rendszerek korszerűsítése, egyéb gépészeti korszerűsítések </t>
  </si>
  <si>
    <t>Új korszerű melegvíz előállító berendezés felszerelése a szükséges szerelvényekkel és segédanyagokkal együtt, meglévő korszerűtlen melegvíz előállító berendezés leszerelése</t>
  </si>
  <si>
    <t>Projekt része?</t>
  </si>
  <si>
    <t>fajlagos egységár</t>
  </si>
  <si>
    <t>anyag</t>
  </si>
  <si>
    <t>munka</t>
  </si>
  <si>
    <t xml:space="preserve">hőszivattyús rendszer (1 belső és 1 külső egység) kiépítése hűtésre és fűtésre, meglévő kazán leszerelési és bontási munkái, hűtő-fűtő egységek (max 4 db) beépítése minden szükséges szerelvényekkel és segédanyagokkal együtt, elektromos energia ellátás kiépítése, engedélyek és jegyzőkönyvek beszerzésével </t>
  </si>
  <si>
    <t>bruttó költség</t>
  </si>
  <si>
    <t>Magas hatásfokú gázkazánnal való fűtésrendszer korszerűsítés</t>
  </si>
  <si>
    <t>Gázkazáncsere esetén a meglévő kazán leszerelési és bontási munkái, kémény kialakítás, minden szükséges szerelvénnyel és segédanyaggal együtt, elektromos energia ellátás kiépítése, gázterv, engedélyek és jegyzőkönyvek</t>
  </si>
  <si>
    <t>Előkészítés költségei</t>
  </si>
  <si>
    <t>Kötelező előzetes tanulmányok, műszaki dokumentáció</t>
  </si>
  <si>
    <t>Eljárási költségek</t>
  </si>
  <si>
    <t>Kötelező előzetes tanulmányok, műszaki dokumentáció (energetikai tanusítvány)</t>
  </si>
  <si>
    <t>Beruházások</t>
  </si>
  <si>
    <t>Energiahatékonyság javítására vonatkozó tevékenységek költségei</t>
  </si>
  <si>
    <t>Homlokzatok és födémek hőszigetelése</t>
  </si>
  <si>
    <t>A</t>
  </si>
  <si>
    <t>A1</t>
  </si>
  <si>
    <t>A2</t>
  </si>
  <si>
    <t>A4</t>
  </si>
  <si>
    <t>B</t>
  </si>
  <si>
    <t>B1</t>
  </si>
  <si>
    <t>B1b</t>
  </si>
  <si>
    <t>B1c</t>
  </si>
  <si>
    <t>B1d</t>
  </si>
  <si>
    <t>B1e</t>
  </si>
  <si>
    <t>Az elvégzett beruházás során kizárólag kereskedelmi forgalomból beszerzett, olyan új berendezések, készülékek és anyagok kerültek beépítésére, amelyek rendelkeztek mind a forgalomba hozatali, mind pedig a beépítéshez szükséges engedélyekkel, minősítésekkel, teljesítménynyilatkozatokkal, stb., amelyek meglétéről és azok megfelelő tartalmáról meggyőződtem (figyelemmel a 275/2013. (VII. 16.) Korm. rendelet előírásaira).</t>
  </si>
  <si>
    <t>Kedvezményezett számára, az elvégzett korszerűsítéshez szükséges minden szükséges dokumentumokat (az elvégzett munka megfelelőségének igazolására szolgáló számlák, minősítések, igazolások, teljesítmény nyilatkozatok, megvalósulási terv, működési kézikönyv, termékleírás) átadtam.</t>
  </si>
  <si>
    <t>Aláírás és keltezés</t>
  </si>
  <si>
    <t>6) Magas hatásfokú gázkazánnal való fűtésrendszer korszerűsítés</t>
  </si>
  <si>
    <t>7) Előkészítés költségei</t>
  </si>
  <si>
    <t>Hőleadók cseréje (meglévő hőleadó berendezések és csövek bontása, szekunder fűtési kör, melegvizes puffertartály, új hőleadók és a korszerű csőrendszer szerelési munkái, minden szükséges segédanyaggal együtt)</t>
  </si>
  <si>
    <t xml:space="preserve">Hőszivattyús rendszer (levegő-víz) (1 belső és 1 külső egység) kiépítése hűtésre és fűtésre, meglévő kazán leszerelési és bontási munkái, hűtő-fűtő egységek (max 4 db) beépítése minden szükséges szerelvényekkel és segédanyagokkal együtt, elektromos energia ellátás kiépítése, engedélyek és jegyzőkönyvek beszerzésével </t>
  </si>
  <si>
    <t>A KÖLCSÖNIGÉNYLŐ NYILATKOZATA, A KÖLCSÖNKÉRELEM BENYÚJTÁSÁHOZ SZÜKSÉGES MELLÉKLET</t>
  </si>
  <si>
    <t>Hatályos:</t>
  </si>
  <si>
    <t>Kölcsönigénylő neve</t>
  </si>
  <si>
    <t>KÖLTSÉGVETÉS ÉS NYILATKOZATOK</t>
  </si>
  <si>
    <t>A DOKUMENTUMOK KISZÜRKÍTETT MEZŐIBE NE ÍRJON!</t>
  </si>
  <si>
    <t xml:space="preserve">A KIEMELT MEZŐKET SZÜKSÉGES KITÖLTENIE! </t>
  </si>
  <si>
    <t xml:space="preserve">Alulírott mint az I. pontban megjelölt Kölcsönigénylő (képviselője) kijelentem, hogy a jelen Nyilatkozatban feltüntetett adatok a valóságnak megfelelnek, a Projekt megvalósítására a nyilatkozatban foglaltak szerint kerül sor. </t>
  </si>
  <si>
    <t>Kölcsönigénylő (képviselőjének) aláírása</t>
  </si>
  <si>
    <t>Magas hatásfokú gáz-kazánnal való fűtés-rendszer korszerűsítés</t>
  </si>
  <si>
    <t>Tanú 1.</t>
  </si>
  <si>
    <t>Tanú 2.</t>
  </si>
  <si>
    <t>aláírás</t>
  </si>
  <si>
    <t>név (nyomtatott betűkkel)</t>
  </si>
  <si>
    <t>állandó lakhely</t>
  </si>
  <si>
    <r>
      <t xml:space="preserve">Megvalósítási helyszín pontos címe
</t>
    </r>
    <r>
      <rPr>
        <b/>
        <sz val="9"/>
        <rFont val="Calibri"/>
        <family val="2"/>
        <charset val="238"/>
        <scheme val="minor"/>
      </rPr>
      <t>(irányítószám, helység, …, helyrajzi szám)</t>
    </r>
  </si>
  <si>
    <r>
      <t xml:space="preserve">új korszerű </t>
    </r>
    <r>
      <rPr>
        <b/>
        <sz val="10"/>
        <color theme="5" tint="-0.499984740745262"/>
        <rFont val="Calibri"/>
        <family val="2"/>
        <charset val="238"/>
        <scheme val="minor"/>
      </rPr>
      <t>fa szerkezetű homlokzati nyílászárók</t>
    </r>
    <r>
      <rPr>
        <sz val="10"/>
        <color theme="5" tint="-0.499984740745262"/>
        <rFont val="Calibri"/>
        <family val="2"/>
        <charset val="238"/>
        <scheme val="minor"/>
      </rPr>
      <t xml:space="preserve"> beépítése festett felülettel a szükséges külső és belső oldali párkányokkal, valamint belső oldali kávajavítási munkákkal és minden szükséges segédanyaggal együtt, továbbá meglévő nyílászárók bontása törmelék elszállítása</t>
    </r>
  </si>
  <si>
    <r>
      <t xml:space="preserve">új korszerű </t>
    </r>
    <r>
      <rPr>
        <b/>
        <sz val="10"/>
        <color theme="5" tint="-0.499984740745262"/>
        <rFont val="Calibri"/>
        <family val="2"/>
        <charset val="238"/>
        <scheme val="minor"/>
      </rPr>
      <t>műanyag szerkezetű homlokzati nyílászárók</t>
    </r>
    <r>
      <rPr>
        <sz val="10"/>
        <color theme="5" tint="-0.499984740745262"/>
        <rFont val="Calibri"/>
        <family val="2"/>
        <charset val="238"/>
        <scheme val="minor"/>
      </rPr>
      <t xml:space="preserve"> beépítése a szükséges külső és belső oldali párkányokkal, valamint belső oldali kávajavítási munkákkal és minden szükséges segédanyaggal együtt, továbbá meglévő nyílászárók bontása törmelék elszállításával</t>
    </r>
  </si>
  <si>
    <r>
      <t>m</t>
    </r>
    <r>
      <rPr>
        <vertAlign val="superscript"/>
        <sz val="10"/>
        <color theme="5" tint="-0.499984740745262"/>
        <rFont val="Calibri"/>
        <family val="2"/>
        <charset val="238"/>
        <scheme val="minor"/>
      </rPr>
      <t>2</t>
    </r>
  </si>
  <si>
    <t>A Projekt része?</t>
  </si>
  <si>
    <t>Nettó elszámolható költség</t>
  </si>
  <si>
    <t>Bruttó elszámolható költség</t>
  </si>
  <si>
    <t>elszámolható költség öszesen</t>
  </si>
  <si>
    <t>meny-nyiség</t>
  </si>
  <si>
    <t>mérték-egység</t>
  </si>
  <si>
    <t xml:space="preserve">anyagköltség </t>
  </si>
  <si>
    <t>munkadíj</t>
  </si>
  <si>
    <t xml:space="preserve">munkadíj  </t>
  </si>
  <si>
    <t xml:space="preserve">Alulírott Kölcsönigénylő (képviselője)  kijelentem, hogy a feltüntetett adatok tartalmát a kapott árajánlattal összhangban adtam meg. </t>
  </si>
  <si>
    <t>ELŐTTÜNK MINT TANÚK ELŐTT</t>
  </si>
  <si>
    <r>
      <t xml:space="preserve">Megvalósítási helyszín pontos címe
</t>
    </r>
    <r>
      <rPr>
        <sz val="10"/>
        <rFont val="Calibri"/>
        <family val="2"/>
        <charset val="238"/>
        <scheme val="minor"/>
      </rPr>
      <t>(irányítószám, helység, …, helyrajzi szám)</t>
    </r>
  </si>
  <si>
    <t>Alulírott Kölcsönigénylő (meghatalmazottja) kijelentem, hogy a jelen Nyilatkozatban feltüntetett adatok tartalmát megismertem és elfogadom, valamint a Projektre vonatkozóan kötelezően betartom és betartatom.</t>
  </si>
  <si>
    <t>ML153U Költségvetés és nyilatkozatok</t>
  </si>
  <si>
    <t>A KIVITELEZŐ NYILATKOZATA, A KÖLCSÖNKÉRELEM BENYÚJTÁSÁHOZ SZÜKSÉGES MELLÉKLET</t>
  </si>
  <si>
    <t>Kivitelező neve</t>
  </si>
  <si>
    <t>Kivitelező székhelye, adószáma</t>
  </si>
  <si>
    <t>Megvalósítási helyszín</t>
  </si>
  <si>
    <t>(nyilatkozó kivitelező neve)</t>
  </si>
  <si>
    <t>a kivitelezést végző cég képviseletében eljárva büntetőjogi felelősségem teljes tudatában nyilatkozom az alábbiakról:</t>
  </si>
  <si>
    <t xml:space="preserve">(teljes név) mint az I. pontban megjelölt Kölcsönigénylő </t>
  </si>
  <si>
    <t xml:space="preserve"> (képviselője) kijelentem, hogy a jelen Nyilatkozatban feltüntetett adatok tartalmát megismertem és elfogadom, valamint a Projektre vonatkozóan kötelezően betartom és betartatom.</t>
  </si>
  <si>
    <t>Kivitelezést végző - aláírása</t>
  </si>
  <si>
    <t>ENERGETIKAI NYILATKOZAT, A KÖLCSÖNKÉRELEM BENYÚJTÁSÁHOZ SZÜKSÉGES MELLÉKLET</t>
  </si>
  <si>
    <t>02_Költségvetés</t>
  </si>
  <si>
    <t>III.                 Nyilatkozatok</t>
  </si>
  <si>
    <t>I.     Kivitelezéssel kapcsolatos alapadatok</t>
  </si>
  <si>
    <t>I.     Energetikai tanúsítással kapcsolatos adatok</t>
  </si>
  <si>
    <t>II.               Energetikai tanúsítással meghatározott megtakarítási adatok</t>
  </si>
  <si>
    <t>II.    A beruházás keretében beépített berendezés(ek), megvalósított fejlesztés(ek) ismertetése</t>
  </si>
  <si>
    <t>I.                    Alapadatok</t>
  </si>
  <si>
    <r>
      <t xml:space="preserve">a)       </t>
    </r>
    <r>
      <rPr>
        <b/>
        <sz val="10"/>
        <color theme="5" tint="-0.249977111117893"/>
        <rFont val="Calibri"/>
        <family val="2"/>
        <charset val="238"/>
        <scheme val="minor"/>
      </rPr>
      <t>Kölcsönigénylő neve</t>
    </r>
    <r>
      <rPr>
        <sz val="10"/>
        <color theme="5" tint="-0.249977111117893"/>
        <rFont val="Calibri"/>
        <family val="2"/>
        <charset val="238"/>
        <scheme val="minor"/>
      </rPr>
      <t>:</t>
    </r>
  </si>
  <si>
    <r>
      <t xml:space="preserve">b)       </t>
    </r>
    <r>
      <rPr>
        <b/>
        <sz val="10"/>
        <color theme="5" tint="-0.249977111117893"/>
        <rFont val="Calibri"/>
        <family val="2"/>
        <charset val="238"/>
        <scheme val="minor"/>
      </rPr>
      <t>Megvalósítási helyszín (irányítószám, helység, …, helyrajzi szám)</t>
    </r>
    <r>
      <rPr>
        <sz val="10"/>
        <color theme="5" tint="-0.249977111117893"/>
        <rFont val="Calibri"/>
        <family val="2"/>
        <charset val="238"/>
        <scheme val="minor"/>
      </rPr>
      <t xml:space="preserve">: </t>
    </r>
  </si>
  <si>
    <r>
      <t xml:space="preserve">c)      </t>
    </r>
    <r>
      <rPr>
        <b/>
        <sz val="10"/>
        <color theme="5" tint="-0.249977111117893"/>
        <rFont val="Calibri"/>
        <family val="2"/>
        <charset val="238"/>
        <scheme val="minor"/>
      </rPr>
      <t xml:space="preserve">A fejlesztéssel érintett ingatlan típusa: </t>
    </r>
  </si>
  <si>
    <t>II.                  Megvalósítandó fejlesztések</t>
  </si>
  <si>
    <r>
      <rPr>
        <b/>
        <sz val="10"/>
        <color theme="5" tint="-0.249977111117893"/>
        <rFont val="Calibri"/>
        <family val="2"/>
        <charset val="238"/>
        <scheme val="minor"/>
      </rPr>
      <t>Energiahatékonyság javításra vonatkozó tevékenységek:</t>
    </r>
    <r>
      <rPr>
        <sz val="10"/>
        <color theme="5" tint="-0.249977111117893"/>
        <rFont val="Calibri"/>
        <family val="2"/>
        <charset val="238"/>
        <scheme val="minor"/>
      </rPr>
      <t xml:space="preserve"> </t>
    </r>
  </si>
  <si>
    <r>
      <t>Kelt:</t>
    </r>
    <r>
      <rPr>
        <sz val="10"/>
        <color theme="5" tint="-0.249977111117893"/>
        <rFont val="Calibri"/>
        <family val="2"/>
        <charset val="238"/>
        <scheme val="minor"/>
      </rPr>
      <t xml:space="preserve"> </t>
    </r>
  </si>
  <si>
    <r>
      <t>Aláírás:</t>
    </r>
    <r>
      <rPr>
        <sz val="10"/>
        <color theme="5" tint="-0.249977111117893"/>
        <rFont val="Calibri"/>
        <family val="2"/>
        <charset val="238"/>
        <scheme val="minor"/>
      </rPr>
      <t xml:space="preserve"> </t>
    </r>
  </si>
  <si>
    <r>
      <t xml:space="preserve">a)       A nyílászárókat </t>
    </r>
    <r>
      <rPr>
        <b/>
        <sz val="10"/>
        <color theme="5" tint="-0.249977111117893"/>
        <rFont val="Calibri"/>
        <family val="2"/>
        <charset val="238"/>
        <scheme val="minor"/>
      </rPr>
      <t>típusonként</t>
    </r>
    <r>
      <rPr>
        <sz val="10"/>
        <color theme="5" tint="-0.249977111117893"/>
        <rFont val="Calibri"/>
        <family val="2"/>
        <charset val="238"/>
        <scheme val="minor"/>
      </rPr>
      <t xml:space="preserve">, </t>
    </r>
    <r>
      <rPr>
        <b/>
        <sz val="10"/>
        <color theme="5" tint="-0.249977111117893"/>
        <rFont val="Calibri"/>
        <family val="2"/>
        <charset val="238"/>
        <scheme val="minor"/>
      </rPr>
      <t>négyzetméterben</t>
    </r>
    <r>
      <rPr>
        <sz val="10"/>
        <color theme="5" tint="-0.249977111117893"/>
        <rFont val="Calibri"/>
        <family val="2"/>
        <charset val="238"/>
        <scheme val="minor"/>
      </rPr>
      <t xml:space="preserve"> szükséges megadnia.</t>
    </r>
  </si>
  <si>
    <t>b)      Segítség az átszámoláshoz: a nyílászáró magassága (mm) * szélessége (mm)/1 000 000 vagy a nyílászáró magassága (cm) * szélessége (cm)/10 000 . Ha több azonos típusú nyílászárót cserél, újít fel, kérjük, adja össze a kapott négyzetmétereket.</t>
  </si>
  <si>
    <r>
      <t xml:space="preserve">c)       Írja be a mennyiségekhez tartozó </t>
    </r>
    <r>
      <rPr>
        <b/>
        <i/>
        <sz val="10"/>
        <color theme="5" tint="-0.249977111117893"/>
        <rFont val="Calibri"/>
        <family val="2"/>
        <charset val="238"/>
        <scheme val="minor"/>
      </rPr>
      <t xml:space="preserve">Nettó egységárat </t>
    </r>
    <r>
      <rPr>
        <sz val="10"/>
        <color theme="5" tint="-0.249977111117893"/>
        <rFont val="Calibri"/>
        <family val="2"/>
        <charset val="238"/>
        <scheme val="minor"/>
      </rPr>
      <t>nyílászáró-típusonként megbontva Anyagköltségre és Munkadíjra! A táblázat automatikusan számolni fogja a Nettó elszámolható költségeket a megadott mennyiségre vonatkoztatva.</t>
    </r>
  </si>
  <si>
    <r>
      <t xml:space="preserve">d)      Válassza ki az ÁFA %-ot a legördülő menüből - minden kitöltött sorban – az anyagköltségre és a munkadíjra vonatkozóan is. (A legördülő menü elérése: kattintson/lépjen a cellára, s az ekkor - a cella mellett - megjelenő gombra kattintva, a lenyíló ablakból válassza ki a megfelelő lehetőséget!) A táblázatban ezzel automatikusan megjelenik a Bruttó egységárak és elszámolható költség összesen.
</t>
    </r>
    <r>
      <rPr>
        <b/>
        <sz val="10"/>
        <color theme="5" tint="-0.249977111117893"/>
        <rFont val="Calibri"/>
        <family val="2"/>
        <charset val="238"/>
        <scheme val="minor"/>
      </rPr>
      <t>Külföldi beszerzés esetén</t>
    </r>
    <r>
      <rPr>
        <sz val="10"/>
        <color theme="5" tint="-0.249977111117893"/>
        <rFont val="Calibri"/>
        <family val="2"/>
        <charset val="238"/>
        <scheme val="minor"/>
      </rPr>
      <t xml:space="preserve"> a magyarországi ÁFA kulcsoktól eltérő esetben a következőképpen járjon el: válassza a 0%-os ÁFA sort és a nettó költségekhez a bruttó összeget írja!</t>
    </r>
  </si>
  <si>
    <t>a)       Adja meg négyzetméterben a szigetelni kívánt felületek területét típusonként.</t>
  </si>
  <si>
    <r>
      <t xml:space="preserve">b)      Írja be a mennyiségekhez tartozó </t>
    </r>
    <r>
      <rPr>
        <b/>
        <i/>
        <sz val="10"/>
        <color theme="5" tint="-0.249977111117893"/>
        <rFont val="Calibri"/>
        <family val="2"/>
        <charset val="238"/>
        <scheme val="minor"/>
      </rPr>
      <t>Nettó egységárat</t>
    </r>
    <r>
      <rPr>
        <sz val="10"/>
        <color theme="5" tint="-0.249977111117893"/>
        <rFont val="Calibri"/>
        <family val="2"/>
        <charset val="238"/>
        <scheme val="minor"/>
      </rPr>
      <t xml:space="preserve"> megbontva Anyagköltségre és Munkadíjra! A táblázat automatikusan számolni fogja a Nettó elszámolható költségeket a megadott mennyiségre vonatkoztatva.</t>
    </r>
  </si>
  <si>
    <r>
      <t xml:space="preserve">c)       Válassza ki az ÁFA %-ot a legördülő menüből - minden kitöltött sorban – az anyagköltségre és a munkadíjra vonatkozóan is. (A legördülő menü elérése: kattintson/lépjen a cellára, s az ekkor - a cella mellett -  megjelenő  gombra kattintva, a lenyíló ablakból válassza ki a megfelelő lehetőséget!) A táblázatban ezzel automatikusan megjelenik a Bruttó elszámolható költség összesen.
</t>
    </r>
    <r>
      <rPr>
        <b/>
        <sz val="10"/>
        <color theme="5" tint="-0.249977111117893"/>
        <rFont val="Calibri"/>
        <family val="2"/>
        <charset val="238"/>
        <scheme val="minor"/>
      </rPr>
      <t xml:space="preserve">Külföldi beszerzés </t>
    </r>
    <r>
      <rPr>
        <sz val="10"/>
        <color theme="5" tint="-0.249977111117893"/>
        <rFont val="Calibri"/>
        <family val="2"/>
        <charset val="238"/>
        <scheme val="minor"/>
      </rPr>
      <t>esetén a magyarországi ÁFA kulcsoktól eltérő esetben a következőképpen járjon el: válassza a 0%-os ÁFA sort és a nettó költségekhez a bruttó összeget írja!</t>
    </r>
  </si>
  <si>
    <r>
      <t xml:space="preserve">a)      Rögzítse a mennyiségekhez tartozó </t>
    </r>
    <r>
      <rPr>
        <b/>
        <i/>
        <sz val="10"/>
        <color theme="5" tint="-0.249977111117893"/>
        <rFont val="Calibri"/>
        <family val="2"/>
        <charset val="238"/>
        <scheme val="minor"/>
      </rPr>
      <t>Nettó elszámolható költséget összesen</t>
    </r>
    <r>
      <rPr>
        <sz val="10"/>
        <color theme="5" tint="-0.249977111117893"/>
        <rFont val="Calibri"/>
        <family val="2"/>
        <charset val="238"/>
        <scheme val="minor"/>
      </rPr>
      <t xml:space="preserve"> megbontva Anyagköltségre és Munkadíjra! A táblázat automatikusan számolni fogja a Nettó egységárakat a megadott mennyiségre vonatkoztatva.</t>
    </r>
  </si>
  <si>
    <r>
      <t xml:space="preserve">b)       Válassza ki az ÁFA %-ot a legördülő menüből - minden kitöltött sorban – az anyagköltségre és a munkadíjra vonatkozóan is. (A legördülő menü elérése: kattintson/lépjen a cellára, s az ekkor - a cella mellett -  megjelenő  gombra kattintva, a lenyíló ablakból válassza ki a megfelelő lehetőséget!)  A táblázatban ezzel automatikusan megjelenik a Bruttó elszámolható költség összesen.
</t>
    </r>
    <r>
      <rPr>
        <b/>
        <sz val="10"/>
        <color theme="5" tint="-0.249977111117893"/>
        <rFont val="Calibri"/>
        <family val="2"/>
        <charset val="238"/>
        <scheme val="minor"/>
      </rPr>
      <t>Külföldi beszerzés esetén</t>
    </r>
    <r>
      <rPr>
        <sz val="10"/>
        <color theme="5" tint="-0.249977111117893"/>
        <rFont val="Calibri"/>
        <family val="2"/>
        <charset val="238"/>
        <scheme val="minor"/>
      </rPr>
      <t xml:space="preserve"> a magyarországi ÁFA kulcsoktól eltérő esetben a következőképpen járjon el: válassza a 0%-os ÁFA sort és a nettó költségekhez a bruttó összeget írja!</t>
    </r>
  </si>
  <si>
    <r>
      <t xml:space="preserve">Kölcsönigénylő/Meghatalmazott neve: </t>
    </r>
    <r>
      <rPr>
        <sz val="10"/>
        <color theme="5" tint="-0.249977111117893"/>
        <rFont val="Calibri"/>
        <family val="2"/>
        <charset val="238"/>
        <scheme val="minor"/>
      </rPr>
      <t>Az oldal 62. sorának kiemelt mezőjébe gépelje be a kölcsönigénylő vagy annak meghatalmazottjának teljes nevét. Közjegyzői vagy teljes bizonyító erejű magánokirati meghatalmazással bárki lehet meghatalmazott, akit megbíz, hogy az ügyében eljárjon.</t>
    </r>
  </si>
  <si>
    <r>
      <t>Kelt:</t>
    </r>
    <r>
      <rPr>
        <sz val="10"/>
        <color theme="5" tint="-0.249977111117893"/>
        <rFont val="Calibri"/>
        <family val="2"/>
        <charset val="238"/>
        <scheme val="minor"/>
      </rPr>
      <t xml:space="preserve"> Gépelje be a települést és a pontos dátumot (év, hónap, nap)</t>
    </r>
  </si>
  <si>
    <r>
      <t>Aláírás:</t>
    </r>
    <r>
      <rPr>
        <sz val="10"/>
        <color theme="5" tint="-0.249977111117893"/>
        <rFont val="Calibri"/>
        <family val="2"/>
        <charset val="238"/>
        <scheme val="minor"/>
      </rPr>
      <t xml:space="preserve"> Gépelje be a kiemelt mezőbe a kölcsönigénylő vagy annak meghatalmazottjának teljes nevét, majd a pontozott vonalra írja is alá a kitöltött és kinyomtatott dokumentumot!</t>
    </r>
  </si>
  <si>
    <r>
      <t xml:space="preserve">Tanúk: </t>
    </r>
    <r>
      <rPr>
        <sz val="10"/>
        <color theme="5" tint="-0.249977111117893"/>
        <rFont val="Calibri"/>
        <family val="2"/>
        <charset val="238"/>
        <scheme val="minor"/>
      </rPr>
      <t>Két tanúval szükséges aláíratnia a dokumentumot. A lap alján gépelje be a tanúk nevét és lakcímét a kiemelt mezőkbe, majd a pontozott vonalra írassa is alá a kitöltött és kinyomtatott dokumentumot!</t>
    </r>
  </si>
  <si>
    <r>
      <t xml:space="preserve">a)       </t>
    </r>
    <r>
      <rPr>
        <b/>
        <sz val="10"/>
        <color theme="5" tint="-0.499984740745262"/>
        <rFont val="Calibri"/>
        <family val="2"/>
        <charset val="238"/>
        <scheme val="minor"/>
      </rPr>
      <t>Kölcsönigénylő neve</t>
    </r>
    <r>
      <rPr>
        <sz val="10"/>
        <color theme="5" tint="-0.499984740745262"/>
        <rFont val="Calibri"/>
        <family val="2"/>
        <charset val="238"/>
        <scheme val="minor"/>
      </rPr>
      <t>:</t>
    </r>
  </si>
  <si>
    <r>
      <t xml:space="preserve">b)       </t>
    </r>
    <r>
      <rPr>
        <b/>
        <sz val="10"/>
        <color theme="5" tint="-0.499984740745262"/>
        <rFont val="Calibri"/>
        <family val="2"/>
        <charset val="238"/>
        <scheme val="minor"/>
      </rPr>
      <t>Megvalósítási helyszín (irányítószám, helység, …, helyrajzi szám)</t>
    </r>
    <r>
      <rPr>
        <sz val="10"/>
        <color theme="5" tint="-0.499984740745262"/>
        <rFont val="Calibri"/>
        <family val="2"/>
        <charset val="238"/>
        <scheme val="minor"/>
      </rPr>
      <t xml:space="preserve">: </t>
    </r>
  </si>
  <si>
    <t>II.                  Projekt költségei (anyagi-műszaki összetétel)</t>
  </si>
  <si>
    <r>
      <t>Kelt:</t>
    </r>
    <r>
      <rPr>
        <sz val="10"/>
        <color theme="5" tint="-0.499984740745262"/>
        <rFont val="Calibri"/>
        <family val="2"/>
        <charset val="238"/>
        <scheme val="minor"/>
      </rPr>
      <t xml:space="preserve"> </t>
    </r>
  </si>
  <si>
    <r>
      <t>Aláírás:</t>
    </r>
    <r>
      <rPr>
        <sz val="10"/>
        <color theme="5" tint="-0.499984740745262"/>
        <rFont val="Calibri"/>
        <family val="2"/>
        <charset val="238"/>
        <scheme val="minor"/>
      </rPr>
      <t xml:space="preserve"> </t>
    </r>
  </si>
  <si>
    <t>II.                 Kivitelezés megvalósításával kapcsolatos adatok</t>
  </si>
  <si>
    <r>
      <t>Fejlesztés előtti (kiinduló) állapot</t>
    </r>
    <r>
      <rPr>
        <sz val="10"/>
        <color theme="0"/>
        <rFont val="Calibri"/>
        <family val="2"/>
        <charset val="238"/>
        <scheme val="minor"/>
      </rPr>
      <t xml:space="preserve"> </t>
    </r>
  </si>
  <si>
    <r>
      <t>Szakértő neve és aláírása:</t>
    </r>
    <r>
      <rPr>
        <sz val="10"/>
        <color theme="5" tint="-0.499984740745262"/>
        <rFont val="Calibri"/>
        <family val="2"/>
        <charset val="238"/>
        <scheme val="minor"/>
      </rPr>
      <t xml:space="preserve"> </t>
    </r>
  </si>
  <si>
    <r>
      <t xml:space="preserve">A mezőket a beruházás megvalósítását </t>
    </r>
    <r>
      <rPr>
        <b/>
        <sz val="10"/>
        <color theme="5" tint="-0.499984740745262"/>
        <rFont val="Calibri"/>
        <family val="2"/>
        <charset val="238"/>
        <scheme val="minor"/>
      </rPr>
      <t>KÖVETŐ (MEGVALÓSULT) ÁLLAPOT</t>
    </r>
    <r>
      <rPr>
        <sz val="10"/>
        <color theme="5" tint="-0.499984740745262"/>
        <rFont val="Calibri"/>
        <family val="2"/>
        <charset val="238"/>
        <scheme val="minor"/>
      </rPr>
      <t>ot rögzítő, tanúsító program használatával készített Hiteles Energetikai Tanúsítvány adatai alapján szükséges kitölteni.</t>
    </r>
  </si>
  <si>
    <r>
      <t xml:space="preserve">Ha az előző pontban </t>
    </r>
    <r>
      <rPr>
        <b/>
        <i/>
        <sz val="10"/>
        <color theme="5" tint="-0.499984740745262"/>
        <rFont val="Calibri"/>
        <family val="2"/>
        <charset val="238"/>
        <scheme val="minor"/>
      </rPr>
      <t>nem</t>
    </r>
    <r>
      <rPr>
        <sz val="10"/>
        <color theme="5" tint="-0.499984740745262"/>
        <rFont val="Calibri"/>
        <family val="2"/>
        <charset val="238"/>
        <scheme val="minor"/>
      </rPr>
      <t xml:space="preserve"> választ jelölt meg, kérjük, röviden részletezze a módosítást, a módosítás okát.</t>
    </r>
  </si>
  <si>
    <r>
      <t>Fűtött alapterület (m</t>
    </r>
    <r>
      <rPr>
        <b/>
        <vertAlign val="superscript"/>
        <sz val="10"/>
        <color theme="5" tint="-0.499984740745262"/>
        <rFont val="Calibri"/>
        <family val="2"/>
        <charset val="238"/>
        <scheme val="minor"/>
      </rPr>
      <t>2</t>
    </r>
    <r>
      <rPr>
        <b/>
        <sz val="10"/>
        <color theme="5" tint="-0.499984740745262"/>
        <rFont val="Calibri"/>
        <family val="2"/>
        <charset val="238"/>
        <scheme val="minor"/>
      </rPr>
      <t>)</t>
    </r>
  </si>
  <si>
    <r>
      <t>Fajlagos primer energiafogyasztás vagy Összesített energetikai jellemző (kWh/m</t>
    </r>
    <r>
      <rPr>
        <b/>
        <vertAlign val="superscript"/>
        <sz val="10"/>
        <color theme="5" tint="-0.499984740745262"/>
        <rFont val="Calibri"/>
        <family val="2"/>
        <charset val="238"/>
        <scheme val="minor"/>
      </rPr>
      <t>2</t>
    </r>
    <r>
      <rPr>
        <b/>
        <sz val="10"/>
        <color theme="5" tint="-0.499984740745262"/>
        <rFont val="Calibri"/>
        <family val="2"/>
        <charset val="238"/>
        <scheme val="minor"/>
      </rPr>
      <t>a)</t>
    </r>
  </si>
  <si>
    <r>
      <t>A lakóépület éves elsődleges energiafogyasztása (kWh/év):</t>
    </r>
    <r>
      <rPr>
        <sz val="10"/>
        <color theme="5" tint="-0.499984740745262"/>
        <rFont val="Calibri"/>
        <family val="2"/>
        <charset val="238"/>
        <scheme val="minor"/>
      </rPr>
      <t xml:space="preserve"> </t>
    </r>
  </si>
  <si>
    <r>
      <t xml:space="preserve">Automatikusan töltődik a </t>
    </r>
    <r>
      <rPr>
        <b/>
        <sz val="10"/>
        <color theme="5" tint="-0.499984740745262"/>
        <rFont val="Calibri"/>
        <family val="2"/>
        <charset val="238"/>
        <scheme val="minor"/>
      </rPr>
      <t>01_Alapadatok</t>
    </r>
    <r>
      <rPr>
        <sz val="10"/>
        <color theme="5" tint="-0.499984740745262"/>
        <rFont val="Calibri"/>
        <family val="2"/>
        <charset val="238"/>
        <scheme val="minor"/>
      </rPr>
      <t xml:space="preserve"> oldalról.</t>
    </r>
  </si>
  <si>
    <r>
      <t xml:space="preserve">Automatikusan töltődik a </t>
    </r>
    <r>
      <rPr>
        <b/>
        <sz val="10"/>
        <color theme="5" tint="-0.499984740745262"/>
        <rFont val="Calibri"/>
        <family val="2"/>
        <charset val="238"/>
        <scheme val="minor"/>
      </rPr>
      <t>01_Alapadatok</t>
    </r>
    <r>
      <rPr>
        <sz val="10"/>
        <color theme="5" tint="-0.499984740745262"/>
        <rFont val="Calibri"/>
        <family val="2"/>
        <charset val="238"/>
        <scheme val="minor"/>
      </rPr>
      <t xml:space="preserve"> oldalról, melynek egyeznie szükséges az épület beruházás megvalósítását </t>
    </r>
    <r>
      <rPr>
        <b/>
        <sz val="10"/>
        <color theme="5" tint="-0.499984740745262"/>
        <rFont val="Calibri"/>
        <family val="2"/>
        <charset val="238"/>
        <scheme val="minor"/>
      </rPr>
      <t>MEGELŐZŐ (MEGLÉVŐ) ÁLLAPOT</t>
    </r>
    <r>
      <rPr>
        <sz val="10"/>
        <color theme="5" tint="-0.499984740745262"/>
        <rFont val="Calibri"/>
        <family val="2"/>
        <charset val="238"/>
        <scheme val="minor"/>
      </rPr>
      <t>ára vonatkozó, tanúsító program használatával készített, hitelesített energetikai tanúsítványban szereplő címmel.</t>
    </r>
  </si>
  <si>
    <r>
      <t xml:space="preserve">Az energetikusnak és a kölcsönigénylőnek szükséges nyilatkoznia a megvalósítandó beruházásról energetikai szempontból
-  az épület beruházás megvalósítását </t>
    </r>
    <r>
      <rPr>
        <b/>
        <sz val="10"/>
        <color theme="5" tint="-0.499984740745262"/>
        <rFont val="Calibri"/>
        <family val="2"/>
        <charset val="238"/>
        <scheme val="minor"/>
      </rPr>
      <t>MEGELŐZŐ (MEGLÉVŐ) ÁLLAPOT</t>
    </r>
    <r>
      <rPr>
        <sz val="10"/>
        <color theme="5" tint="-0.499984740745262"/>
        <rFont val="Calibri"/>
        <family val="2"/>
        <charset val="238"/>
        <scheme val="minor"/>
      </rPr>
      <t xml:space="preserve">ára vonatkozó, tanúsító program használatával készített, hitelesített energetikai tanúsítvány,
- energiahatékonysági és megújuló beruházást is tartalmazó korszerűsítés esetén </t>
    </r>
    <r>
      <rPr>
        <b/>
        <sz val="10"/>
        <color theme="5" tint="-0.499984740745262"/>
        <rFont val="Calibri"/>
        <family val="2"/>
        <charset val="238"/>
        <scheme val="minor"/>
      </rPr>
      <t>KÖZTES ÁLLAPOT</t>
    </r>
    <r>
      <rPr>
        <sz val="10"/>
        <color theme="5" tint="-0.499984740745262"/>
        <rFont val="Calibri"/>
        <family val="2"/>
        <charset val="238"/>
        <scheme val="minor"/>
      </rPr>
      <t xml:space="preserve">ra vonatkozó tanúsító program használatával készített, nem hitelesített energetikai előtanúsítvány,
- a beruházást </t>
    </r>
    <r>
      <rPr>
        <b/>
        <sz val="10"/>
        <color theme="5" tint="-0.499984740745262"/>
        <rFont val="Calibri"/>
        <family val="2"/>
        <charset val="238"/>
        <scheme val="minor"/>
      </rPr>
      <t>KÖVETŐ (TERVEZETT)</t>
    </r>
    <r>
      <rPr>
        <sz val="10"/>
        <color theme="5" tint="-0.499984740745262"/>
        <rFont val="Calibri"/>
        <family val="2"/>
        <charset val="238"/>
        <scheme val="minor"/>
      </rPr>
      <t xml:space="preserve"> állapotot rögzítő, tanúsító program használatával készített nem hiteles energetikai előtanúsítvány adatai alapján. 
</t>
    </r>
    <r>
      <rPr>
        <b/>
        <sz val="10"/>
        <color theme="5" tint="-0.499984740745262"/>
        <rFont val="Calibri"/>
        <family val="2"/>
        <charset val="238"/>
        <scheme val="minor"/>
      </rPr>
      <t>Hasznos alapterület növekedéssel járó</t>
    </r>
    <r>
      <rPr>
        <sz val="10"/>
        <color theme="5" tint="-0.499984740745262"/>
        <rFont val="Calibri"/>
        <family val="2"/>
        <charset val="238"/>
        <scheme val="minor"/>
      </rPr>
      <t xml:space="preserve">, saját költségen végrehajtandó épületbővítésekhez, -átalakításokhoz, -átépítésekhez kapcsolódó energetikai felújítások esetén </t>
    </r>
    <r>
      <rPr>
        <b/>
        <sz val="10"/>
        <color theme="5" tint="-0.499984740745262"/>
        <rFont val="Calibri"/>
        <family val="2"/>
        <charset val="238"/>
        <scheme val="minor"/>
      </rPr>
      <t>BŐVÍTÉS UTÁNI</t>
    </r>
    <r>
      <rPr>
        <sz val="10"/>
        <color theme="5" tint="-0.499984740745262"/>
        <rFont val="Calibri"/>
        <family val="2"/>
        <charset val="238"/>
        <scheme val="minor"/>
      </rPr>
      <t xml:space="preserve"> </t>
    </r>
    <r>
      <rPr>
        <b/>
        <sz val="10"/>
        <color theme="5" tint="-0.499984740745262"/>
        <rFont val="Calibri"/>
        <family val="2"/>
        <charset val="238"/>
        <scheme val="minor"/>
      </rPr>
      <t>(nagyobb alapterületű)</t>
    </r>
    <r>
      <rPr>
        <sz val="10"/>
        <color theme="5" tint="-0.499984740745262"/>
        <rFont val="Calibri"/>
        <family val="2"/>
        <charset val="238"/>
        <scheme val="minor"/>
      </rPr>
      <t>, de az épület energetikai beruházásának megvalósítását megelőző állapotára vonatkozó, tanúsító program használatával készített, nem hitelesített energetikai előtanúsítvány is szükséges (a meglévő állapotra vonatkozó hitelesített energetikai tanúsítvány adatait ebben az esetben nem kell szerepeltetni ebben a táblázatban).</t>
    </r>
  </si>
  <si>
    <r>
      <t>Aláírás:</t>
    </r>
    <r>
      <rPr>
        <sz val="10"/>
        <color theme="5" tint="-0.499984740745262"/>
        <rFont val="Calibri"/>
        <family val="2"/>
        <charset val="238"/>
        <scheme val="minor"/>
      </rPr>
      <t xml:space="preserve">
(Kölcsönigénylői) </t>
    </r>
  </si>
  <si>
    <t>01_Alapadatok</t>
  </si>
  <si>
    <t>03_Kölcsönigénylő nyilatkozata</t>
  </si>
  <si>
    <t>04_Kivitelezői nyilatkozat</t>
  </si>
  <si>
    <t>05_Energetikai nyilatkozat</t>
  </si>
  <si>
    <r>
      <t xml:space="preserve">A mezőket a beruházás megvalósítását </t>
    </r>
    <r>
      <rPr>
        <b/>
        <sz val="10"/>
        <color theme="5" tint="-0.499984740745262"/>
        <rFont val="Calibri"/>
        <family val="2"/>
        <charset val="238"/>
        <scheme val="minor"/>
      </rPr>
      <t>MEGELŐZŐ (KIINDULÓ) ÁLLAPOT</t>
    </r>
    <r>
      <rPr>
        <sz val="10"/>
        <color theme="5" tint="-0.499984740745262"/>
        <rFont val="Calibri"/>
        <family val="2"/>
        <charset val="238"/>
        <scheme val="minor"/>
      </rPr>
      <t>ot rögzítő, tanúsító program használatával készített Hiteles Energetikai Tanúsítvány adatai alapján szükséges kitölteni.</t>
    </r>
  </si>
  <si>
    <t>Új korszerű fa szerkezetű homlokzati nyílászáró cseréje, felújítása</t>
  </si>
  <si>
    <t xml:space="preserve">Új korszerű műanyag szerkezetű homlokzati nyílászáró cseréje, felújítása </t>
  </si>
  <si>
    <t>Elszámolható alapanyag költségek</t>
  </si>
  <si>
    <t>Elszámolható munkadíj költségek</t>
  </si>
  <si>
    <t>Bruttó költség összesen (Ft)</t>
  </si>
  <si>
    <t>Bruttó anyagköltség (Ft)</t>
  </si>
  <si>
    <t>Nettó munkadíj  költség (Ft)</t>
  </si>
  <si>
    <t>Bruttó munkadíj  költség (Ft)</t>
  </si>
  <si>
    <t>Nettó 
anyagköltség (Ft)</t>
  </si>
  <si>
    <t>Hőszivattyús rendszer telepítése (levegő-víz)</t>
  </si>
  <si>
    <t>Az elvégzett beruházás megfelel a 65/2011. (IV. 15.) Korm. rendelet, a 2015/1186/EU rendelet, a 2015/1188/EU rendelet, a 813/2013/EU rendelet, továbbá, a 814/2013/EU rendelet, továbbá a gázszolgáltató vonatkozó előírásainak.</t>
  </si>
  <si>
    <t>A Lakossági Eljárási Rendben leírt összeférhetetlenség nem áll fenn.</t>
  </si>
  <si>
    <t>Kérem, hogy az MFB Pont Plusz az energetikai tanúsítással érintett épület adatait és a fejlesztés hatására elért megtakarítások adatait az alábbiak szerint rögzítse a Hitelem esetében:</t>
  </si>
  <si>
    <t xml:space="preserve">Amennyiben a fejlesztés nem a tervezett műszaki tartalommal valósult meg, kérjük a módosítás rövid ismertetését. </t>
  </si>
  <si>
    <t xml:space="preserve">                                  ELŐTTÜNK MINT TANÚK ELŐTT</t>
  </si>
  <si>
    <t>Kivitelezést végzi? (igen/nem)</t>
  </si>
  <si>
    <t>III./A Beruházási költségek</t>
  </si>
  <si>
    <t>Megfelelek a Lakossági Eljárási Rendben meghatározott, az energetikai szakértőkkel szemben támasztott követelményeknek.</t>
  </si>
  <si>
    <t>Gázkazáncsere esetén a meglévő kazán leszerelési és bontási munkái, kémény kialakítás, minden szükséges szerelvénnyel és segédanyaggal együtt, elektromos energia ellátás kiépítése, gázterv, engedélyek és jegyzőkönyvek, automatikus központi (hőforrás oldali) és helyi (hőleadó oldali) szabályozások kiépítése</t>
  </si>
  <si>
    <t>III. Energetikai tanúsítással meghatározott energiafogyasztási adatok</t>
  </si>
  <si>
    <t>Energiahordozó</t>
  </si>
  <si>
    <t>SZÁMÍTOTT ENERGIAFOGYASZTÁS</t>
  </si>
  <si>
    <t>Különbözet</t>
  </si>
  <si>
    <t>Kiinduló állapot (kWh/m2év)</t>
  </si>
  <si>
    <t>Tervezett állapot (kWh/m2év)</t>
  </si>
  <si>
    <t>Fosszilis</t>
  </si>
  <si>
    <t>szilárd</t>
  </si>
  <si>
    <t>folyékony</t>
  </si>
  <si>
    <t>gáz</t>
  </si>
  <si>
    <t>Bio-massza</t>
  </si>
  <si>
    <t>Hálózati villamos energia</t>
  </si>
  <si>
    <t>Távhőellátás</t>
  </si>
  <si>
    <t>Hulladékhő</t>
  </si>
  <si>
    <t>Nap</t>
  </si>
  <si>
    <t>villamos (PV)</t>
  </si>
  <si>
    <t>termikus</t>
  </si>
  <si>
    <t>Szél</t>
  </si>
  <si>
    <t>Környezeti hő</t>
  </si>
  <si>
    <t>Összesen, végső energia</t>
  </si>
  <si>
    <t>IV. Energetikai nyilatkozatok</t>
  </si>
  <si>
    <t>szakértő aláírása</t>
  </si>
  <si>
    <t>Energiahatékonysági fejlesztések által elért primerenergia-felhasználás csökkenés aránya</t>
  </si>
  <si>
    <t>Energiahatékonysági fejlesztések által elért végsőenergia-felhasználás csökkenése</t>
  </si>
  <si>
    <t>V. Energetikai tanúsítással érintett épület adatai és a fejlesztés hatására elérhető megtakarítások adatai</t>
  </si>
  <si>
    <t>nem releváns</t>
  </si>
  <si>
    <t>A beruházás során beépítésre kerülő építési kulcstermékek rendelkeznek az ÉMI NKft. által kiadott egyszerűsített környezeti minősítéssel és szerepelnek az ofp.emi.hu honlapon található adatbázisban.</t>
  </si>
  <si>
    <t>ZÁRÓ ENERGETIKAI NYILATKOZAT, AZ UTOLSÓ LEHÍVÁS BENYÚJTÁSÁHOZ SZÜKSÉGES DOKUMENTUM</t>
  </si>
  <si>
    <t>ZÁRÓ KIVITELEZŐI NYILATKOZAT, AZ UTOLSÓ LEHÍVÁS BENYÚJTÁSÁHOZ SZÜKSÉGES DOKUMENTUM</t>
  </si>
  <si>
    <r>
      <t xml:space="preserve"> Összesített energetikai jellemző (kWh/m</t>
    </r>
    <r>
      <rPr>
        <vertAlign val="superscript"/>
        <sz val="10"/>
        <color theme="1"/>
        <rFont val="Calibri"/>
        <family val="2"/>
        <charset val="238"/>
        <scheme val="minor"/>
      </rPr>
      <t>2</t>
    </r>
    <r>
      <rPr>
        <sz val="10"/>
        <color theme="1"/>
        <rFont val="Calibri"/>
        <family val="2"/>
        <charset val="238"/>
        <scheme val="minor"/>
      </rPr>
      <t>év)</t>
    </r>
  </si>
  <si>
    <r>
      <t>Fajlagos CO</t>
    </r>
    <r>
      <rPr>
        <vertAlign val="subscript"/>
        <sz val="10"/>
        <rFont val="Calibri"/>
        <family val="2"/>
        <charset val="238"/>
        <scheme val="minor"/>
      </rPr>
      <t>2</t>
    </r>
    <r>
      <rPr>
        <sz val="10"/>
        <rFont val="Calibri"/>
        <family val="2"/>
        <charset val="238"/>
        <scheme val="minor"/>
      </rPr>
      <t xml:space="preserve"> kibocsátás (kg/m2év)</t>
    </r>
  </si>
  <si>
    <r>
      <t>Kiinduló állapot (kWh/m</t>
    </r>
    <r>
      <rPr>
        <vertAlign val="superscript"/>
        <sz val="10"/>
        <color theme="1"/>
        <rFont val="Calibri"/>
        <family val="2"/>
        <charset val="238"/>
        <scheme val="minor"/>
      </rPr>
      <t>2</t>
    </r>
    <r>
      <rPr>
        <sz val="10"/>
        <color theme="1"/>
        <rFont val="Calibri"/>
        <family val="2"/>
        <charset val="238"/>
        <scheme val="minor"/>
      </rPr>
      <t>év)</t>
    </r>
  </si>
  <si>
    <r>
      <t>Megvalósult állapot (kWh/m</t>
    </r>
    <r>
      <rPr>
        <vertAlign val="superscript"/>
        <sz val="10"/>
        <rFont val="Calibri"/>
        <family val="2"/>
        <charset val="238"/>
        <scheme val="minor"/>
      </rPr>
      <t>2</t>
    </r>
    <r>
      <rPr>
        <sz val="10"/>
        <rFont val="Calibri"/>
        <family val="2"/>
        <charset val="238"/>
        <scheme val="minor"/>
      </rPr>
      <t>év)</t>
    </r>
  </si>
  <si>
    <r>
      <t xml:space="preserve">Megvalósítási helyszín 
</t>
    </r>
    <r>
      <rPr>
        <sz val="9"/>
        <rFont val="Calibri"/>
        <family val="2"/>
        <charset val="238"/>
        <scheme val="minor"/>
      </rPr>
      <t>(irányítószám, helység, …, helyrajzi szám)</t>
    </r>
  </si>
  <si>
    <t>Árkád feletti alulról hűlő födém hőszigetelése (EPS) (12 cm)</t>
  </si>
  <si>
    <t>Árkád feletti alulról hűlő födém hőszigetelése (EPS) (15 cm)</t>
  </si>
  <si>
    <t>Árkád feletti alulról hűlő födém hőszigetelése (EPS) (20 cm)</t>
  </si>
  <si>
    <t>Árkád feletti alulról hűlő födém hőszigetelése (kőzetgyapot) (15 cm)</t>
  </si>
  <si>
    <t>Árkád feletti alulról hűlő födém hőszigetelése (kőzetgyapot) (20 cm)</t>
  </si>
  <si>
    <t>Árkád feletti alulról hűlő födém hőszigetelése (kőzetgyapot) (12 cm)</t>
  </si>
  <si>
    <t>Nem járható egyenes rétegrendű lapostető hőszigetelés (15 cm)</t>
  </si>
  <si>
    <t>Nem járható egyenes rétegrendű lapostető hőszigetelés (20 cm)</t>
  </si>
  <si>
    <t>A+++</t>
  </si>
  <si>
    <t>A++</t>
  </si>
  <si>
    <t>A+</t>
  </si>
  <si>
    <t>C</t>
  </si>
  <si>
    <t>D</t>
  </si>
  <si>
    <t>E</t>
  </si>
  <si>
    <t>F</t>
  </si>
  <si>
    <t>G</t>
  </si>
  <si>
    <t>H</t>
  </si>
  <si>
    <t>I</t>
  </si>
  <si>
    <t>kijelentem, hogy a jelen Nyilatkozatban feltüntetett adatok tartalmát megismertem és elfogadom, valamint a Projektre vonatkozóan kötelezően betartom és betartatom. Nyilatkozom, hogy a Vállalkozási szerződésben megfogalmazott feladatokat a Kivitelező (Vállalkozó) szerződésszerűen elvégezte.</t>
  </si>
  <si>
    <t>I.                 Projekt alapadatai</t>
  </si>
  <si>
    <t>2. Beruházás költségei</t>
  </si>
  <si>
    <t xml:space="preserve"> A projekt pontos forrásösszetételét a hitelkérelmi nyomtatványon tudja megadni.</t>
  </si>
  <si>
    <t>1. A projekt valamennyi költsége vonatkozásában rendelkezem/rendelkezünk megkötött (feltételesen hatályos) érvényes szerződéssel, vagy árajánlattal.</t>
  </si>
  <si>
    <t>2. A beruházás során beépítésre kerülő építési kulcstermékek rendelkeznek az ÉMI NKft. által kiadott egyszerűsített környezeti minősítéssel és szerepelnek az ofp.emi.hu honlapon található adatbázisban.</t>
  </si>
  <si>
    <t>Válasszon a legördülő menüben az IGEN, NEM válaszok közül. A kölcsön csak abban az esetben vehető igénybe, ha IGEN válasszal nyilatkozik.
A környezeti pontszám minimum értéke el kell, hogy érje a 8-at!</t>
  </si>
  <si>
    <t>Válasszon a legördülő menüben az IGEN, NEM válaszok közül. A kölcsön csak abban az esetben vehető igénybe, ha IGEN válasszal nyilatkozik, hiszen a legalább 30%-os primer energiamegtakarítás alap jogosultsági feltétele a kölcsönrész és vissza nem térítendő támogatás igénybevételének</t>
  </si>
  <si>
    <t>Minden nyilatkozat végén a válassza ki a legördülő menüből a megfelelő lehetőséget.</t>
  </si>
  <si>
    <t>Gépelje be a kiemelt mezőbe a kölcsönigénylő vagy annak meghatalmazottjának teljes nevét, majd a pontozott vonalra írja is alá a kitöltött és kinyomtatott dokumentumot! Közjegyzői  meghatalmazással bárki lehet meghatalmazott, akit megbíz, hogy az ügyében eljárjon.</t>
  </si>
  <si>
    <t xml:space="preserve">A megvalósításhoz szükséges hatósági és egyéb engedélyek megadása a kivitelező által, melyet később a Kölcsönigénylőnek szükséges átvezetnie a kölcsönkérelmi nyomtatványba is. 
</t>
  </si>
  <si>
    <t>Válassza ki a legördülő menüből, hogy az adott ingatlan energetikai korszerűsítése során mely beruházási elemeket valósítja meg (igen/nem)!</t>
  </si>
  <si>
    <r>
      <t xml:space="preserve">Amennyiben a beruházási elemeknél a legördülő listáből IGEN kerül kiválasztásra, akkor az alábbi beruházási elemek nettó és bruttó anyagköltsége és munkadíjköltsége automatikusan tőltődik a </t>
    </r>
    <r>
      <rPr>
        <b/>
        <sz val="10"/>
        <color theme="5" tint="-0.499984740745262"/>
        <rFont val="Calibri"/>
        <family val="2"/>
        <charset val="238"/>
        <scheme val="minor"/>
      </rPr>
      <t>02_Költségvetés</t>
    </r>
    <r>
      <rPr>
        <sz val="10"/>
        <color theme="5" tint="-0.499984740745262"/>
        <rFont val="Calibri"/>
        <family val="2"/>
        <charset val="238"/>
        <scheme val="minor"/>
      </rPr>
      <t xml:space="preserve"> oldalról.  Az átemelt adatok nem írhatóak felül, az adatok módosítása csak a </t>
    </r>
    <r>
      <rPr>
        <b/>
        <sz val="10"/>
        <color theme="5" tint="-0.499984740745262"/>
        <rFont val="Calibri"/>
        <family val="2"/>
        <charset val="238"/>
        <scheme val="minor"/>
      </rPr>
      <t>02_Költségvetés</t>
    </r>
    <r>
      <rPr>
        <sz val="10"/>
        <color theme="5" tint="-0.499984740745262"/>
        <rFont val="Calibri"/>
        <family val="2"/>
        <charset val="238"/>
        <scheme val="minor"/>
      </rPr>
      <t xml:space="preserve"> oldalon lehetséges.</t>
    </r>
  </si>
  <si>
    <t>a) A nyilatkozó kivitelező neve automatikusan költőldik a D5 cellában rögzített adattal.</t>
  </si>
  <si>
    <t>III.       Beruházási költségek</t>
  </si>
  <si>
    <r>
      <t>Aláírás:</t>
    </r>
    <r>
      <rPr>
        <sz val="10"/>
        <color theme="5" tint="-0.499984740745262"/>
        <rFont val="Calibri"/>
        <family val="2"/>
        <charset val="238"/>
        <scheme val="minor"/>
      </rPr>
      <t xml:space="preserve"> 
(Kivitelezői)</t>
    </r>
  </si>
  <si>
    <r>
      <t xml:space="preserve">Automatikusan töltődik a </t>
    </r>
    <r>
      <rPr>
        <b/>
        <sz val="10"/>
        <color theme="5" tint="-0.499984740745262"/>
        <rFont val="Calibri"/>
        <family val="2"/>
        <charset val="238"/>
        <scheme val="minor"/>
      </rPr>
      <t>01_Alapadatok</t>
    </r>
    <r>
      <rPr>
        <sz val="10"/>
        <color theme="5" tint="-0.499984740745262"/>
        <rFont val="Calibri"/>
        <family val="2"/>
        <charset val="238"/>
        <scheme val="minor"/>
      </rPr>
      <t xml:space="preserve"> oldalról. Probléma esetén ott tudja módosítani.</t>
    </r>
  </si>
  <si>
    <t>Válassza ki a legördülő menüből a besorolás típusát!</t>
  </si>
  <si>
    <t>Adja meg az alapterület méretét négyzetméterben!</t>
  </si>
  <si>
    <t>Automatikusan számolja a dokumentum.</t>
  </si>
  <si>
    <t>Töltse fel az értéket a kiinduló állapotot tartalmazó energetikai tanúsítványból!</t>
  </si>
  <si>
    <t xml:space="preserve">IV. Energetikai nyilatkozatok </t>
  </si>
  <si>
    <t xml:space="preserve">Energetikusnak szükséges aláírásával ellátva nyilatkoznia a pontoknak megfelelően, amelynél a válaszokat a legördülő menüből érheti el. </t>
  </si>
  <si>
    <t>Fajlagos CO2 kibocsátás (kg/m2év)</t>
  </si>
  <si>
    <t>06_Záró Energetikai nyilatkozat</t>
  </si>
  <si>
    <t>Gépelje be az energetikai tanúsítást végző személy nevét!</t>
  </si>
  <si>
    <t>Gépelje be az energetikus szakértő jogosultsági számát!</t>
  </si>
  <si>
    <t xml:space="preserve">Az adat átemelésre kerül a 05_Energetikai nyilatkozat lapról. </t>
  </si>
  <si>
    <t>07_Záró Kivitelezői nyilatkozat</t>
  </si>
  <si>
    <t>Megvalósítási helyszín 
(irányítószám, helység, …, helyrajzi szám)</t>
  </si>
  <si>
    <t xml:space="preserve">Az adat átemelésre kerül a 01_Alapadatok lapról. </t>
  </si>
  <si>
    <t>Gépelje be a vállalkozás/vállalkozó nevét!</t>
  </si>
  <si>
    <t>Gépelje be a vállalkozás/vállalkozó székhelyét és adószámát!</t>
  </si>
  <si>
    <t>Adja meg az MFB Zrt.-vel kötött kölcsönszerződés azonosító számát!</t>
  </si>
  <si>
    <r>
      <rPr>
        <b/>
        <u/>
        <sz val="10"/>
        <color theme="5" tint="-0.499984740745262"/>
        <rFont val="Calibri"/>
        <family val="2"/>
        <charset val="238"/>
        <scheme val="minor"/>
      </rPr>
      <t>Minden</t>
    </r>
    <r>
      <rPr>
        <sz val="10"/>
        <color theme="5" tint="-0.499984740745262"/>
        <rFont val="Calibri"/>
        <family val="2"/>
        <charset val="238"/>
        <scheme val="minor"/>
      </rPr>
      <t xml:space="preserve"> tevékenység  alatti cellában válassza ki a legördülő menüből, hogy milyen tevékenység(ek)et valósítottak meg  a fejlesztés során! </t>
    </r>
  </si>
  <si>
    <t>A pontozott vonalra írja alá a kölcsönigénylő a kitöltött és kinyomtatott nyilatkozatot!</t>
  </si>
  <si>
    <t>III. Megvalósított fejlesztések</t>
  </si>
  <si>
    <t>A bekeretezett részben az energetikai szakértő és a  kölcsönigénylő illetve a kölcsönigénylő meghatalmazottja aláírásával nyilatkozik, hogy a megvalósult projekt indikátor értékeiről.</t>
  </si>
  <si>
    <t>III. Megvalósított fejlesztések</t>
  </si>
  <si>
    <r>
      <t xml:space="preserve">új korszerű </t>
    </r>
    <r>
      <rPr>
        <b/>
        <sz val="10"/>
        <color theme="5" tint="-0.499984740745262"/>
        <rFont val="Calibri"/>
        <family val="2"/>
        <charset val="238"/>
        <scheme val="minor"/>
      </rPr>
      <t xml:space="preserve">műanyag szerkezetű tetősík nyílászárók </t>
    </r>
    <r>
      <rPr>
        <sz val="10"/>
        <color theme="5" tint="-0.499984740745262"/>
        <rFont val="Calibri"/>
        <family val="2"/>
        <charset val="238"/>
        <scheme val="minor"/>
      </rPr>
      <t>beépítése, a belső oldali javítási munkákkal minden szükséges segédanyaggal együtt, valamint meglévő nyílászárók bontása törmelék elszállításával együtt</t>
    </r>
  </si>
  <si>
    <r>
      <t xml:space="preserve">új korszerű </t>
    </r>
    <r>
      <rPr>
        <b/>
        <sz val="10"/>
        <color theme="5" tint="-0.499984740745262"/>
        <rFont val="Calibri"/>
        <family val="2"/>
        <charset val="238"/>
        <scheme val="minor"/>
      </rPr>
      <t xml:space="preserve">fa szerkezetű tetősík nyílászárók </t>
    </r>
    <r>
      <rPr>
        <sz val="10"/>
        <color theme="5" tint="-0.499984740745262"/>
        <rFont val="Calibri"/>
        <family val="2"/>
        <charset val="238"/>
        <scheme val="minor"/>
      </rPr>
      <t>beépítése festett felülettel, a belső oldali javítási munkákkal minden szükséges segédanyaggal együtt valamint meglévő nyílászárók bontása törmelék elszállításával együtt</t>
    </r>
  </si>
  <si>
    <t>Homlokzat EPS hőszigetelés (12 cm-ig)</t>
  </si>
  <si>
    <t>Homlokzat EPS hőszigetelés (13-15 cm)</t>
  </si>
  <si>
    <t>Homlokzat EPS hőszigetelés (16-20 cm)</t>
  </si>
  <si>
    <t>Homlokzat közetgyapot hőszigetelés (12 cm-ig)</t>
  </si>
  <si>
    <t>Homlokzat közetgyapot hőszigetelés (13-15 cm)</t>
  </si>
  <si>
    <t>Homlokzat közetgyapot hőszigetelés (16-20 cm)</t>
  </si>
  <si>
    <t>Tetősík hőszigetelése (20 cm-ig)</t>
  </si>
  <si>
    <t>Tetősík hőszigetelése (21-25 cm)</t>
  </si>
  <si>
    <t>Tetősík hőszigetelése (26-30 cm)</t>
  </si>
  <si>
    <t>Padlásfödém hőszigetelése (30 cm-ig)</t>
  </si>
  <si>
    <t>Padlásfödém hőszigetelése (31-40 cm)</t>
  </si>
  <si>
    <t>Pincefödém hőszigetelése (10 cm-ig)</t>
  </si>
  <si>
    <t>Pincefödém hőszigetelése (11-15 cm)</t>
  </si>
  <si>
    <t>Árkád feletti alulról hűlő födém hőszigetelése (EPS) (12 cm-ig)</t>
  </si>
  <si>
    <t>Árkád feletti alulról hűlő födém hőszigetelése (EPS) (13-15 cm)</t>
  </si>
  <si>
    <t>Árkád feletti alulról hűlő födém hőszigetelése (EPS) (16-20 cm)</t>
  </si>
  <si>
    <t>Árkád feletti alulról hűlő födém hőszigetelése (kőzetgyapot) (12 cm-ig)</t>
  </si>
  <si>
    <t>Árkád feletti alulról hűlő födém hőszigetelése (kőzetgyapot) (13-15 cm)</t>
  </si>
  <si>
    <t>Árkád feletti alulról hűlő födém hőszigetelése (kőzetgyapot) (16-20 cm)</t>
  </si>
  <si>
    <t>Nem járható egyenes rétegrendű lapostető hőszigetelés (15 cm-ig)</t>
  </si>
  <si>
    <t>Nem járható egyenes rétegrendű lapostető hőszigetelés (16-20 cm)</t>
  </si>
  <si>
    <t>Használati melegvíz rendszerek korszerűsítése</t>
  </si>
  <si>
    <t>Fűtéskorszerűsítés (hőszivattyú, hőleadók)</t>
  </si>
  <si>
    <t>Eljárási költségek (közjegyzői díj, tulajdoni lap díja, statikai szakvélemény)</t>
  </si>
  <si>
    <t>Használati melegvíz rendszer korszerűsítése</t>
  </si>
  <si>
    <t>Nyílászárók energia-megtakarítást eredményező cseréje, felújítása</t>
  </si>
  <si>
    <t>B1f</t>
  </si>
  <si>
    <t>új korszerű műanyag szerkezetű tetősík nyílászárók beépítése</t>
  </si>
  <si>
    <t>új korszerű fa szerkezetű tetősík nyílászárók beépítése</t>
  </si>
  <si>
    <t>Tetősík hőszigetelése (20-25 cm)</t>
  </si>
  <si>
    <t>Árkád feletti alulról hűlő födém hőszigetelése EPS 12 cm-ig</t>
  </si>
  <si>
    <t>Árkád feletti alulról hűlő födém hőszigetelése EPS 13-15 cm</t>
  </si>
  <si>
    <t>Árkád feletti alulról hűlő födém hőszigetelése EPS 16-20 cm</t>
  </si>
  <si>
    <t>Árkád feletti alulról hűlő födém hőszigetelése kőzetgyapot 12 cm-ig</t>
  </si>
  <si>
    <t>Árkád feletti alulról hűlő födém hőszigetelése kőzetgyapot 13-15 cm</t>
  </si>
  <si>
    <t>Árkád feletti alulról hűlő födém hőszigetelése kőzetgyapot 16-20 cm</t>
  </si>
  <si>
    <t>Nem járható egyenes rétegrendű lapostető hőszigetelés 15 cm-ig</t>
  </si>
  <si>
    <t>Nem járható egyenes rétegrendű lapostető hőszigetelés 16-20 cm</t>
  </si>
  <si>
    <t>Magas hatásfokú gázkazán beépítése és kéménytechnikai korszerűsítés</t>
  </si>
  <si>
    <t>Hőleadók cseréje (hőleadók, szekunder kör, melegvizes puffertartály, hőszabályozók, csőrendszer cseréje)</t>
  </si>
  <si>
    <t>Nyílászáró csere</t>
  </si>
  <si>
    <t>Használati melegvíz-rendszerek korszerűsítése</t>
  </si>
  <si>
    <t>hőleadók cseréje</t>
  </si>
  <si>
    <t>sorházi családi ház</t>
  </si>
  <si>
    <t>ikerház</t>
  </si>
  <si>
    <t>zártkerti lakóház</t>
  </si>
  <si>
    <t>1) Nyílászáró csere</t>
  </si>
  <si>
    <t>3) Használati melegvíz rendszerek korszerűsítése</t>
  </si>
  <si>
    <t>4) Fűtéskorszerűsítés (hőszivattyú, hőleadók)</t>
  </si>
  <si>
    <r>
      <t xml:space="preserve">A </t>
    </r>
    <r>
      <rPr>
        <b/>
        <sz val="10"/>
        <color theme="5" tint="-0.499984740745262"/>
        <rFont val="Calibri"/>
        <family val="2"/>
        <charset val="238"/>
        <scheme val="minor"/>
      </rPr>
      <t>02_Költségvetés</t>
    </r>
    <r>
      <rPr>
        <sz val="10"/>
        <color theme="5" tint="-0.499984740745262"/>
        <rFont val="Calibri"/>
        <family val="2"/>
        <charset val="238"/>
        <scheme val="minor"/>
      </rPr>
      <t xml:space="preserve"> munkalap táblázataiban megadott költségek automatikusan átvezetődnek ebbe a táblázatba.</t>
    </r>
  </si>
  <si>
    <t xml:space="preserve">Építészeti műszaki dokumentáció hiányában az építési termék építménybe történő betervezésének és beépítésének, ennek során a teljesítmény igazolásának részletes szabályairól szóló 275/2013. (VII. 16.) Korm. rendelet értelmében az építési termékek elvárt műszaki teljesítményét a kivitelezési szerződésben kell meghatározni, amelyet a nyilatkozathoz mellékelni szükséges. Felhívjuk a figyelmet arra, hogy a kötelezően alkalmazandó kivitelezési/vállalkozási szerződés mintát a Lakossági Eljárási Rend 3. számú melléklete tartalmazza, illetve amennyiben az ÉMI Nkft. regisztrációs listáján szerepel a Kivitelező, úgy az ofp.emi.hu oldalon található Felhívás mellékleteként szereplő szerződést szükséges alkalmazni! </t>
  </si>
  <si>
    <r>
      <t xml:space="preserve">Megvalósítás előtt kérje meg a kivitelezőt a </t>
    </r>
    <r>
      <rPr>
        <b/>
        <sz val="10"/>
        <color theme="5" tint="-0.499984740745262"/>
        <rFont val="Calibri"/>
        <family val="2"/>
        <charset val="238"/>
        <scheme val="minor"/>
      </rPr>
      <t>07_Záró kivitelezői nyilatkozat IV. pont</t>
    </r>
    <r>
      <rPr>
        <sz val="10"/>
        <color theme="5" tint="-0.499984740745262"/>
        <rFont val="Calibri"/>
        <family val="2"/>
        <charset val="238"/>
        <scheme val="minor"/>
      </rPr>
      <t>jában szereplő nyilatkozatok áttanulmányozására, hogy a megvalósítás a nyilatkozati kívánalmaknak megfelelően kerüljön megvalósításra!</t>
    </r>
  </si>
  <si>
    <r>
      <t xml:space="preserve">Kitöltése az épület beruházás megvalósítását </t>
    </r>
    <r>
      <rPr>
        <b/>
        <sz val="10"/>
        <color theme="5" tint="-0.499984740745262"/>
        <rFont val="Calibri"/>
        <family val="2"/>
        <charset val="238"/>
        <scheme val="minor"/>
      </rPr>
      <t>MEGELŐZŐ (MEGLÉVŐ) ÁLLAPOT</t>
    </r>
    <r>
      <rPr>
        <sz val="10"/>
        <color theme="5" tint="-0.499984740745262"/>
        <rFont val="Calibri"/>
        <family val="2"/>
        <charset val="238"/>
        <scheme val="minor"/>
      </rPr>
      <t>ára vonatkozó, tanúsító program használatával készített, Hiteles Energetikai Tanúsítvány adatai alapján történik.</t>
    </r>
  </si>
  <si>
    <t>Töltse fel az értéket a megvalósítást követő állapotot rögzítő energetikai tanúsítványból!</t>
  </si>
  <si>
    <t>Ezen adatokat a beruházás megvalósítását megelőző kiinduló állapotot rögzítő hiteles energetikai tanúsítvány és a megvalósítást követő állapotot rögzítő, tanúsító program használatával készített hitelesített energetikai tanúsítvány adatai alapján szükséges kitölteni.</t>
  </si>
  <si>
    <r>
      <t xml:space="preserve">A kivitelezést végző cég nevében nyilatkozó személynek szükséges nyilatkoznia a megvalósított fejlesztésekre vonatkozóan. A nyilatkozat akkor fogadható el, ha a projekt megvalósítása úgy zajlott, hogy a nyilatkozatokban kizárólag </t>
    </r>
    <r>
      <rPr>
        <b/>
        <sz val="10"/>
        <color theme="5" tint="-0.499984740745262"/>
        <rFont val="Calibri"/>
        <family val="2"/>
        <charset val="238"/>
        <scheme val="minor"/>
      </rPr>
      <t xml:space="preserve">Igen/Nem </t>
    </r>
    <r>
      <rPr>
        <sz val="10"/>
        <color theme="5" tint="-0.499984740745262"/>
        <rFont val="Calibri"/>
        <family val="2"/>
        <charset val="238"/>
        <scheme val="minor"/>
      </rPr>
      <t>releváns válaszok vannak.</t>
    </r>
  </si>
  <si>
    <r>
      <t xml:space="preserve">A kölcsönkérelem benyújtásához szükséges dokumentum, amelyben a kivitelezőnek és a kölcsönigénylőnek szükséges nyilatkoznia a megvalósítandó beruházásról. 
</t>
    </r>
    <r>
      <rPr>
        <b/>
        <sz val="10"/>
        <color theme="5" tint="-0.499984740745262"/>
        <rFont val="Calibri"/>
        <family val="2"/>
        <charset val="238"/>
        <scheme val="minor"/>
      </rPr>
      <t>Több kivitelező esetén</t>
    </r>
    <r>
      <rPr>
        <sz val="10"/>
        <color theme="5" tint="-0.499984740745262"/>
        <rFont val="Calibri"/>
        <family val="2"/>
        <charset val="238"/>
        <scheme val="minor"/>
      </rPr>
      <t xml:space="preserve"> annyiszor kell kitöltetni és kinyomtatni az adott oldalt, ahány kivitelező szükséges az energiahatékonysági projekt elvégzéséhez.</t>
    </r>
  </si>
  <si>
    <t>Több kivitelező esetén annyiszor kell kitöltetni és kinyomtatni az adott oldalt, ahány kivitelező részt vett az energiahatékonysági projekt elvégzésében.</t>
  </si>
  <si>
    <t>Egyéb költség</t>
  </si>
  <si>
    <t>Záró energetikai tanusítvány</t>
  </si>
  <si>
    <t>Egyéb költségek (közvetlen helyreállítási, illetve biztonságos működést, tűzvédelmet és az életveszély elhárítását szolgáló költségek)</t>
  </si>
  <si>
    <t>E1</t>
  </si>
  <si>
    <t>E2</t>
  </si>
  <si>
    <t>Egyéb költségek</t>
  </si>
  <si>
    <t xml:space="preserve">Záró energetikai tanúsítvány </t>
  </si>
  <si>
    <t>8) Egyéb költség</t>
  </si>
  <si>
    <t>3. Egyéb költség</t>
  </si>
  <si>
    <t>Előkészítés költségei és/vagy egyéb költségek</t>
  </si>
  <si>
    <t>Határoló szerkezetek hőszigetelése</t>
  </si>
  <si>
    <t xml:space="preserve">Határoló szerkezetek hőszigetelése </t>
  </si>
  <si>
    <t>2) Határoló szerkezetek hőszigetelése</t>
  </si>
  <si>
    <t>Fűtéskorszerűsítés (levegő-víz hőszivattyú, hőleadók)</t>
  </si>
  <si>
    <t>Rendelkezünk a Kölcsönigénylővel megkötött érvényes (és feltételesen hatályos) vállalkozási szerződéssel, vagy a Kölcsönigénylő részére érvényes árajánlatot adtunk.</t>
  </si>
  <si>
    <t>Megismertem az épület korszerűsítésére (tervezett állapotra) vonatkozó 9/2023. (V. 25.) ÉKM rendelet alapján elkészített energetikai tanúsítvány megalapozó számításban foglalt elvárt műszaki tartalmat és az építési tevékenységet ennek megfelelően végzem el. A műszaki tartalommal kapcsolatban szakmai aggály nem merült fel.</t>
  </si>
  <si>
    <t xml:space="preserve">A megvalósítás helyszínén végzett helyszíni felmérések során olyan szerkezeti hibát, problémát nem fedeztünk fel, mely az épület állékonysági problémájára utalna, beleértve ebbe a tartószerkezet megfelelőségének vizsgálatát is. </t>
  </si>
  <si>
    <t>A  (feltételesen hatályos) kivitelezői vállalkozási szerződésben a műszaki tartalom részletezése során a Felhívásban nevesített támogatható tevékenységek és az ahhoz kapcsolódó elszámolható költségek, valamint az ingatlan bővítésével, átalakításával vagy átépítésével kapcsolatos nem elszámolható költségek és egyéb nem támogatható tevékenységek elkülönítve kerülnek feltüntetésre.</t>
  </si>
  <si>
    <t>Amennyiben nem áll fenn összeférhetetlenség, akkor az adandó válasz: "Igen"; amennyiben fennáll bármely összeférhetetlenség, abban az esetben az adandó válasz: "Nem".</t>
  </si>
  <si>
    <r>
      <t xml:space="preserve">A mezőket a beruházás megvalósítását </t>
    </r>
    <r>
      <rPr>
        <b/>
        <sz val="10"/>
        <color theme="5" tint="-0.499984740745262"/>
        <rFont val="Calibri"/>
        <family val="2"/>
        <charset val="238"/>
        <scheme val="minor"/>
      </rPr>
      <t>KÖVETŐ (TERVEZETT) ÁLLAPOT</t>
    </r>
    <r>
      <rPr>
        <sz val="10"/>
        <color theme="5" tint="-0.499984740745262"/>
        <rFont val="Calibri"/>
        <family val="2"/>
        <charset val="238"/>
        <scheme val="minor"/>
      </rPr>
      <t>ot rögzítő, tanúsító program használatával készített  energetikai számításának adatai alapján szükséges kitölteni.</t>
    </r>
  </si>
  <si>
    <t>Adja meg a korszerűsítést követő alapterület méretét négyzetméterben!</t>
  </si>
  <si>
    <t>Nem elszámolható költség</t>
  </si>
  <si>
    <t>Projekten felüli, a beruházás életképes megvalósításához szükséges  nem elszámolható költség</t>
  </si>
  <si>
    <t>Tanácsadás költsége</t>
  </si>
  <si>
    <t>Tanácsadás</t>
  </si>
  <si>
    <t>F1</t>
  </si>
  <si>
    <t>E3</t>
  </si>
  <si>
    <t>Kötelező előzetes tanulmányok, műszaki dokumentáció (energetikai tanúsítvány)</t>
  </si>
  <si>
    <t>9) Nem elszámolható költség</t>
  </si>
  <si>
    <t>ELSZÁMOLHATÓ ÖSSZESEN</t>
  </si>
  <si>
    <t xml:space="preserve">6. </t>
  </si>
  <si>
    <t xml:space="preserve">A beszerezni kívánt eszközöket az érintett eszközök hivatalos forgalmazásával üzletszerűen foglalkozó, kereskedőnek vagy gyártónak minősülő szállítótól (aki szintén az érintett anyagok, eszközök kereskedelmi forgalmával üzletszerűen foglalkozó, hivatalos forgalmazójától, vagy gyártónak minősülő szállítójától szerezte azokat be)  szerzem/szerezzük be, a piacon szokványos jótállási és szavatossági feltételek biztosítása mellett. </t>
  </si>
  <si>
    <t>6. A fejlesztéssel érintett szerkezeti elemek uniós, költségvetési vagy egyéb támogatás igénybevételével nem kerültek energetikai korszerűsítésre. Amennyiben korszerűsítésre kerültek, úgy a fenntartási időszak lezárult, vagy a szerkezeti elem ismételt korszerűsítéséhez a Támogató hozzájárulását adta.</t>
  </si>
  <si>
    <t xml:space="preserve">5. A beszerezni kívánt eszközöket az érintett eszközök hivatalos forgalmazásával üzletszerűen foglalkozó, kereskedőnek vagy gyártónak minősülő szállítótól (aki szintén az érintett anyagok, eszközök kereskedelmi forgalmával üzletszerűen foglalkozó, hivatalos forgalmazójától, vagy gyártónak minősülő szállítójától szerezte azokat be)  szerzem/szerezzük be, a piacon szokványos jótállási és szavatossági feltételek biztosítása mellett. </t>
  </si>
  <si>
    <t>Jelölje az IGEN választ, amennyiben a projekt keretében történik eszközbeszerzés és az eszközt nem a kivitelező szerzi be. Jelölje a NEM RELEVÁNS választ, amennyiben nem történik eszközbeszerzés, vagy azt a kivitelező szerzi be.</t>
  </si>
  <si>
    <t>A beszerezni kívánt eszközöket az érintett eszközök hivatalos forgalmazásával üzletszerűen foglalkozó, kereskedőnek vagy gyártónak minősülő szállítótól (aki szintén az érintett anyagok, eszközök kereskedelmi forgalmával üzletszerűen foglalkozó, hivatalos forgalmazójától, vagy gyártónak minősülő szállítójától szerezte azokat be)  szerzem/szerezzük be, a piacon szokványos jótállási és szavatossági feltételek biztosítása mellett. Az energiahatékonyság javítására irányuló munkadíjak vonatkozásában kizárólag a kivitelező által kibocsátott számla számolható el.</t>
  </si>
  <si>
    <t>A projekt megvalósításához szükséges hatósági és egyéb engedély(ek) megnevezése /  Az engedélyezési folyamat státuszának és ütemezésének ismertetése:</t>
  </si>
  <si>
    <t>Fentiekre tekintettel kérem, hogy az MFB Pont Plusz az energetikai tanúsítással érintett épület adatait és a fejlesztés hatására elérhető megtakarítások adatait az alábbiak szerint szíveskedjenek figyelembe venni a kölcsönigénylésem esetében:</t>
  </si>
  <si>
    <r>
      <t xml:space="preserve">Az energetikusnak és a kölcsönigénylőnek szükséges nyilatkoznia a megvalósított beruházásról energetikai szempontból
-  az épület korszerűsítésének megvalósítását </t>
    </r>
    <r>
      <rPr>
        <b/>
        <sz val="10"/>
        <color theme="5" tint="-0.499984740745262"/>
        <rFont val="Calibri"/>
        <family val="2"/>
        <charset val="238"/>
        <scheme val="minor"/>
      </rPr>
      <t>MEGELŐZŐ (MEGLÉVŐ) ÁLLAPOT</t>
    </r>
    <r>
      <rPr>
        <sz val="10"/>
        <color theme="5" tint="-0.499984740745262"/>
        <rFont val="Calibri"/>
        <family val="2"/>
        <charset val="238"/>
        <scheme val="minor"/>
      </rPr>
      <t xml:space="preserve">ára vonatkozó, tanúsító program használatával készített, hitelesített energetikai tanúsítvány,
- a </t>
    </r>
    <r>
      <rPr>
        <b/>
        <sz val="10"/>
        <color theme="5" tint="-0.499984740745262"/>
        <rFont val="Calibri"/>
        <family val="2"/>
        <charset val="238"/>
        <scheme val="minor"/>
      </rPr>
      <t>MEGVALÓSÍTOTT</t>
    </r>
    <r>
      <rPr>
        <sz val="10"/>
        <color theme="5" tint="-0.499984740745262"/>
        <rFont val="Calibri"/>
        <family val="2"/>
        <charset val="238"/>
        <scheme val="minor"/>
      </rPr>
      <t xml:space="preserve"> állapotot rögzítő, tanúsító program használatával készített hiteles energetikai tanúsítvány adatai alapján. </t>
    </r>
  </si>
  <si>
    <t>Fűtéskorszerűsítés  (levegő-víz hőszivattyú, hőleadók) kivéve gázkazán</t>
  </si>
  <si>
    <t>Energiahatékonysági fejlesztések által elért nem megújuló primerenergia-felhasználás csökkenés aránya a kiinduló állapothoz képest</t>
  </si>
  <si>
    <t>Energiahatékonysági fejlesztések által elért nem megújuló primerenergia-felhasználás csökkenése a kiinduló állapothoz képest</t>
  </si>
  <si>
    <t>Energiahatékonysági fejlesztések által elért végsőenergia-felhasználás csökkenése a kiinduló állapothoz képest</t>
  </si>
  <si>
    <t>Az üvegházhatású gázok becsült éves csökkenése a kiinduló állapothoz képest</t>
  </si>
  <si>
    <r>
      <rPr>
        <b/>
        <u/>
        <sz val="10"/>
        <color theme="5" tint="-0.249977111117893"/>
        <rFont val="Calibri"/>
        <family val="2"/>
        <charset val="238"/>
        <scheme val="minor"/>
      </rPr>
      <t>Minden</t>
    </r>
    <r>
      <rPr>
        <sz val="10"/>
        <color theme="5" tint="-0.249977111117893"/>
        <rFont val="Calibri"/>
        <family val="2"/>
        <charset val="238"/>
        <scheme val="minor"/>
      </rPr>
      <t xml:space="preserve"> tevékenység (pl. Hőszigetelés, Nyílászáró csere,… stb.) alatti cellában válassza ki a legördülő menüből, hogy milyen tevékenység(ek)et fognak megvalósítani a fejlesztés során! Fontos, hogy minden tevékenység alatti mezőt töltsön ki (igen/nem), mert az egész excel működésére, számolására befolyással van ez a blokk. Például az itt kiválasztott tevékenységekre vonatkozóan tudja majd kitölteni a </t>
    </r>
    <r>
      <rPr>
        <b/>
        <sz val="10"/>
        <color theme="5" tint="-0.249977111117893"/>
        <rFont val="Calibri"/>
        <family val="2"/>
        <charset val="238"/>
        <scheme val="minor"/>
      </rPr>
      <t>02_Költségvetés</t>
    </r>
    <r>
      <rPr>
        <sz val="10"/>
        <color theme="5" tint="-0.249977111117893"/>
        <rFont val="Calibri"/>
        <family val="2"/>
        <charset val="238"/>
        <scheme val="minor"/>
      </rPr>
      <t xml:space="preserve"> elnevezésű munkalap megfelelő táblázatát. A tábla figyelmeztető jelzést ír ki, amennyiben a projekt nem tartalmaz legalább 1 önállóan támogatható tevékenységet.</t>
    </r>
  </si>
  <si>
    <t>Építés éve:</t>
  </si>
  <si>
    <t>Fűtéskorszerűsítés (levegő-víz hőszivattyú, hőleadók) kivéve gázkazán</t>
  </si>
  <si>
    <t>szabadon álló családi ház</t>
  </si>
  <si>
    <t>a) Ide azokat a NEM támogatható tevékenységekhez kapcsolódó költségeket szükséges rögzíteni, melyek elengedhetetlenek a projekt életképessége szempontjából és hozzájárulnak a minimum 30%-os primer energiamegtakarításhoz.  Rögzítse a mennyiségekhez tartozó Nettó elszámolható költséget összesenjét és válassza ki az ÁFA%-ot! Figyelem, fajlagos költségen felüli nem elszámolható költség ezen a költségsoron NEM tüntethető fel!</t>
  </si>
  <si>
    <t>lakóház</t>
  </si>
  <si>
    <r>
      <t>A korszerűsítés költségeit tartalmazza, amelyről a kölcsönigénylő nyilatkozik. A hitel benyújtásához szükséges mellékelni. Itt láthatja azokat a táblázatokat, amelyekbe az egyes energiahatékonysági felújítási tevékenységekhez tartozó költségeket, valamint a projekt előkészítésével kapcsolatosan felmerül költségeket szükséges tételesen felvezetnie.  Ha egy táblázat le van takarva (szürke), akkor a</t>
    </r>
    <r>
      <rPr>
        <b/>
        <sz val="10"/>
        <color theme="5" tint="-0.249977111117893"/>
        <rFont val="Calibri"/>
        <family val="2"/>
        <charset val="238"/>
        <scheme val="minor"/>
      </rPr>
      <t xml:space="preserve"> 01_Alapadatok </t>
    </r>
    <r>
      <rPr>
        <sz val="10"/>
        <color theme="5" tint="-0.249977111117893"/>
        <rFont val="Calibri"/>
        <family val="2"/>
        <charset val="238"/>
        <scheme val="minor"/>
      </rPr>
      <t>munkafüzetlapon a</t>
    </r>
    <r>
      <rPr>
        <b/>
        <sz val="10"/>
        <color theme="5" tint="-0.249977111117893"/>
        <rFont val="Calibri"/>
        <family val="2"/>
        <charset val="238"/>
        <scheme val="minor"/>
      </rPr>
      <t xml:space="preserve"> II. Megvalósítandó fejlesztések</t>
    </r>
    <r>
      <rPr>
        <sz val="10"/>
        <color theme="5" tint="-0.249977111117893"/>
        <rFont val="Calibri"/>
        <family val="2"/>
        <charset val="238"/>
        <scheme val="minor"/>
      </rPr>
      <t xml:space="preserve"> részben az adott beruházási típus alatti cellában "nem" szerepel. Ha igenre állítja, akkor lesz lehetősége az adott táblázat kitöltésére. Kitöltenie a kiemelt mezőket szükséges és lehetséges, a táblázat fehér cellái automatikusan számítódnak a szükséges adatok megadása után. A fajlagos költséghatárok ellenőrzése ezen a munkalapon történik.</t>
    </r>
  </si>
  <si>
    <t>e) Ügyeljen arra, hogy amennyiben ezt az üzenetet látja, hogy "A pirossal jelzett költségtétel meghaladja a Felhívásban rögzített fajlagos maximum költséget!", úgy csökkentse az egységárat a bruttó fajlagos költség maximumig.</t>
  </si>
  <si>
    <t>d)  Ügyeljen arra, hogy amennyiben ezt az üzenetet látja, hogy "A pirossal jelzett költségtétel meghaladja a Felhívásban rögzített fajlagos maximum költséget!", úgy csökkentse az egységárat a bruttó fajlagos költség maximumig.</t>
  </si>
  <si>
    <t>c) Ügyeljen arra, hogy amennyiben ezt az üzenetet látja, hogy "A pirossal jelzett költségtétel meghaladja a Felhívásban rögzített fajlagos maximum költséget!", úgy csökkentse az egységárat a bruttó fajlagos költség maximumig.</t>
  </si>
  <si>
    <t>a)      Rögzítse a mennyiségekhez tartozó Nettó elszámolható költséget összesenjét és válassza ki az ÁFA%-ot! A táblázat automatikusan számolni fogja a Bruttó elszámolható költséget.
Felhívjuk a figyelmet, hogy a Projekt keretében elszámolható nyitó tanúsítvány bruttó fajlagos költsége nem haladhatja meg a 45.000,- forintot. A tervezett állapotra vonatkozó energetikai számítás bruttó fajlagos költsége nem haladhatja a 30.000,- forintot. Ügyeljen arra, hogy amennyiben ezt az üzenetet látja, hogy "A pirossal jelzett költségtétel meghaladja a Felhívásban rögzített fajlagos maximum költséget!", úgy csökkentse az egységárat a bruttó fajlagos költség maximumig.</t>
  </si>
  <si>
    <t>a)      Rögzítse a mennyiségekhez tartozó Nettó elszámolható költséget összesenjét és válassza ki az ÁFA%-ot! A táblázat automatikusan számolni fogja a Bruttó elszámolható költséget.
Felhívjuk a figyelmet, hogy a Projekt keretében elszámolható záró tanúsítvány bruttó fajlagos költsége nem haladhatja meg a 45.000,- forintot. Ügyeljen arra, hogy amennyiben ezt az üzenetet látja, hogy "A pirossal jelzett költségtétel meghaladja a Felhívásban rögzített fajlagos maximum költséget!", úgy csökkentse az egységárat a bruttó fajlagos költség maximumig.</t>
  </si>
  <si>
    <r>
      <t>Ilyen lehet a</t>
    </r>
    <r>
      <rPr>
        <b/>
        <sz val="10"/>
        <color theme="5" tint="-0.499984740745262"/>
        <rFont val="Calibri"/>
        <family val="2"/>
        <charset val="238"/>
        <scheme val="minor"/>
      </rPr>
      <t xml:space="preserve"> tulajdoni lap és </t>
    </r>
    <r>
      <rPr>
        <sz val="10"/>
        <color theme="5" tint="-0.499984740745262"/>
        <rFont val="Calibri"/>
        <family val="2"/>
        <charset val="238"/>
        <scheme val="minor"/>
      </rPr>
      <t xml:space="preserve">az induló </t>
    </r>
    <r>
      <rPr>
        <b/>
        <sz val="10"/>
        <color theme="5" tint="-0.499984740745262"/>
        <rFont val="Calibri"/>
        <family val="2"/>
        <charset val="238"/>
        <scheme val="minor"/>
      </rPr>
      <t>energetikai tanúsítvány</t>
    </r>
    <r>
      <rPr>
        <sz val="10"/>
        <color theme="5" tint="-0.499984740745262"/>
        <rFont val="Calibri"/>
        <family val="2"/>
        <charset val="238"/>
        <scheme val="minor"/>
      </rPr>
      <t>ok költségeit megjeleníteni.
Az energetikai szakértő által felszámított költségekből összesen, legfeljebb bruttó 75.000 Ft számolható el.
A projekt-előkészítés költsége összesen nem haladhatja meg a bruttó 300.000 Ft-ot.
A kérelem benyújtását megelőző dátumozású számla csak ebben a kategóriában fogadható el.</t>
    </r>
  </si>
  <si>
    <t>Itt lehet a záró energetikai tanúsítvány költségét megjeleníteni. Az energetikai szakértő által felszámított költségekből összesen, legfeljebb bruttó 45.000 Ft számolható el. A tanácsadás költsége legfeljebb bruttó 140.000 Ft lehet.</t>
  </si>
  <si>
    <t>A megvalósításhoz szükséges hatósági és egyéb engedély(ek) megnevezése / 
Az engedélyezési folyamat státuszának és ütemezésének ismertetése:</t>
  </si>
  <si>
    <t>Töltse fel az értéket a tervezett állapotot tartalmazó energetikai számításból! Energiafogyasztás mértékének a beruházás előtti, meglévő állapothoz képest csökkennie szükséges.</t>
  </si>
  <si>
    <t>Töltse fel az értéket a tervezett állapotot tartalmazó energetikai számításból!</t>
  </si>
  <si>
    <t>Ezen adatokat a beruházás megvalósítását megelőző kiinduló állapotot rögzítő hiteles energetikai tanúsítvány és a tervezett állapotot rögzítő, tanúsító program használatával készített nem hitelesített energetikai számítás adatai alapján szükséges kitölteni.</t>
  </si>
  <si>
    <t>Gépelje be a fejlesztést követő fűtött alapterületet a beruházás megvalósítását követő (záró) állapotot rögzítő Hiteles Energetikai Tanúsítványból!</t>
  </si>
  <si>
    <t>&lt;Kérjük, válasszon&gt;</t>
  </si>
  <si>
    <t>A beruházás során keletkező építési-bontási hulladékot az „Tájékoztató a jelentős károkozás elkerüléséhez - Lakossági energiahatékonysági beruházók részére” című dokumentum előírásai szerint kezeltük és az építőipari kivitelezési tevékenység befejezésekor a munkaterületről a külön jogszabályban foglaltak szerint elszállítottuk.</t>
  </si>
  <si>
    <t>Tudomásul veszem, hogy a projekt megvalósítását megelőző fejlesztés előtti (kiinduló) állapothoz képest a korszerűsítéssel érintett épületen legalább 30%-os mértékű  primer energiafogyasztás  csökkenést kell elérnem/elérnünk, melyet a kölcsönkérelem benyújtásakor és az utolsó folyósítás feltételeként benyújtott hiteles energetikai tanúsítvánnyal (a kölcsönkérelem benyújtásakor a tervezett állapotra vonatkozó energetikai számítással) szükséges igazolni.</t>
  </si>
  <si>
    <t xml:space="preserve">A vállalt energetikai fejlesztés(ek) megvalósult(ak), az(ok) megfelel(nek) a kölcsönkérelemhez benyújtott energetikai tanúsítvány(ok)ban és számításban foglaltaknak. Amennyiben a hitelkérelemhez benyújtott tervezett állapothoz képest változás történt a záró nyilatkozatokkal benyújtott energetikai tanúsítványban (valamint releváns esetben az előzetes tanúsítványban) foglaltak valósultak meg. </t>
  </si>
  <si>
    <t>Nyitó hiteles energetikai tanúsítvány HET száma:</t>
  </si>
  <si>
    <t>Kérjük, rögzítse a nyitó energetikai tanúsítvány HET számát!</t>
  </si>
  <si>
    <t>Nyitó hiteles energetikai tanúsítvány HET száma</t>
  </si>
  <si>
    <t xml:space="preserve">Energetikai tanúsítást végző természetes személy jogosultsági száma: </t>
  </si>
  <si>
    <t>Energetikai tanúsítást végző természetes személy teljes neve:</t>
  </si>
  <si>
    <t>Záró hiteles energetikai tanúsítvány HET száma</t>
  </si>
  <si>
    <t>Kérjük, rögzítse a záró energetikai tanúsítvány HET számát!</t>
  </si>
  <si>
    <r>
      <rPr>
        <b/>
        <sz val="10"/>
        <color theme="5" tint="-0.499984740745262"/>
        <rFont val="Calibri"/>
        <family val="2"/>
        <charset val="238"/>
        <scheme val="minor"/>
      </rPr>
      <t>Energiahatékonyság javításra vonatkozó tevékenységek:</t>
    </r>
    <r>
      <rPr>
        <sz val="10"/>
        <color theme="5" tint="-0.499984740745262"/>
        <rFont val="Calibri"/>
        <family val="2"/>
        <charset val="238"/>
        <scheme val="minor"/>
      </rPr>
      <t xml:space="preserve"> </t>
    </r>
  </si>
  <si>
    <r>
      <rPr>
        <b/>
        <sz val="10"/>
        <color theme="5" tint="-0.499984740745262"/>
        <rFont val="Calibri"/>
        <family val="2"/>
        <charset val="238"/>
        <scheme val="minor"/>
      </rPr>
      <t>Kivitelező megnevezése:</t>
    </r>
    <r>
      <rPr>
        <sz val="10"/>
        <color theme="5" tint="-0.499984740745262"/>
        <rFont val="Calibri"/>
        <family val="2"/>
        <charset val="238"/>
        <scheme val="minor"/>
      </rPr>
      <t xml:space="preserve"> </t>
    </r>
  </si>
  <si>
    <t xml:space="preserve">Kivitelező székhelye, adószáma: </t>
  </si>
  <si>
    <t>Megvalósítási helyszín:</t>
  </si>
  <si>
    <t>3. Tudomásul veszem, hogy a projekt megvalósítását megelőző fejlesztés előtti (kiinduló) állapothoz képest a korszerűsítéssel érintett épületen legalább 30%-os mértékű  primer energiafogyasztás  csökkenést kell elérnem/elérnünk, melyet a kölcsönkérelem benyújtásakor és az utolsó folyósítás feltételeként benyújtott hiteles energetikai tanúsítvánnyal (a kölcsönkérelem benyújtásakor a tervezett állapotra vonatkozó energetikai számítással) szükséges igazolni.</t>
  </si>
  <si>
    <t>Záró hiteles energetikai tanúsítvány HET száma:</t>
  </si>
  <si>
    <t>RRF-REP-10.13.1-24 OTTHONFELÚJÍTÁSI PROGRAM</t>
  </si>
  <si>
    <r>
      <t xml:space="preserve">KÉRJÜK, TÖLTSE KI ELEKTRONIKUSAN, NYOMTASSA KI ÉS CSATOLJA A KÖLCSÖNKÉRELEMHEZ! 
</t>
    </r>
    <r>
      <rPr>
        <b/>
        <sz val="10"/>
        <color rgb="FFFF0000"/>
        <rFont val="Calibri"/>
        <family val="2"/>
        <charset val="238"/>
        <scheme val="minor"/>
      </rPr>
      <t>HALADJON A MUNKALAPOK SORRENDJÉBEN! Amennyiben az adott munkalapon pirossal jelzett hibát észlel, javítás nélkül nem lépje a következő munkalapra!</t>
    </r>
  </si>
  <si>
    <t>érték</t>
  </si>
  <si>
    <t>Bázis érték</t>
  </si>
  <si>
    <t>Cél érték</t>
  </si>
  <si>
    <t>Mértékegység</t>
  </si>
  <si>
    <t>A jobb energiafogyasztási osztályba sorolt háztartások száma</t>
  </si>
  <si>
    <t>db</t>
  </si>
  <si>
    <t>Megtakarított energiahordozó - szilárd biomassza (tűzifa)</t>
  </si>
  <si>
    <t>Megtakarított energiahordozó - nem szilárd biomassza</t>
  </si>
  <si>
    <t>Az üvegházhatású gázok éves becsült csökkenése</t>
  </si>
  <si>
    <t>tonna CO2</t>
  </si>
  <si>
    <t xml:space="preserve">Energiahatékonysági fejlesztések által elért végsőenergia felhasználás csökkenése </t>
  </si>
  <si>
    <t>Megtakarított energiahordozó - villamosenergia</t>
  </si>
  <si>
    <t>Megtakarított energiahordozó - földgáz</t>
  </si>
  <si>
    <t>Energiahatékonysági fejlesztések által elért primerenergia felhasználás csökkenés</t>
  </si>
  <si>
    <t>Energetikai besorolás</t>
  </si>
  <si>
    <r>
      <t xml:space="preserve">új korszerű </t>
    </r>
    <r>
      <rPr>
        <b/>
        <sz val="11"/>
        <color theme="0"/>
        <rFont val="Calibri"/>
        <family val="2"/>
        <charset val="238"/>
        <scheme val="minor"/>
      </rPr>
      <t>műanyag szerkezetű homlokzati nyílászárók</t>
    </r>
    <r>
      <rPr>
        <sz val="11"/>
        <color theme="0"/>
        <rFont val="Calibri"/>
        <family val="2"/>
        <charset val="238"/>
        <scheme val="minor"/>
      </rPr>
      <t xml:space="preserve"> beépítése a szükséges külső és belső oldali párkányokkal, valamint belső oldali kávajavítási munkákkal és minden szükséges segédanyaggal együtt, továbbá meglévő nyílászárók bontása törmelék elszállításáva</t>
    </r>
  </si>
  <si>
    <r>
      <t xml:space="preserve">új korszerű </t>
    </r>
    <r>
      <rPr>
        <b/>
        <sz val="11"/>
        <color theme="0"/>
        <rFont val="Calibri"/>
        <family val="2"/>
        <charset val="238"/>
        <scheme val="minor"/>
      </rPr>
      <t>fa szerkezetű homlokzati nyílászárók</t>
    </r>
    <r>
      <rPr>
        <sz val="11"/>
        <color theme="0"/>
        <rFont val="Calibri"/>
        <family val="2"/>
        <charset val="238"/>
        <scheme val="minor"/>
      </rPr>
      <t xml:space="preserve"> beépítése festett felülettel a szükséges külső és belső oldali párkányokkal, valamint belső oldali kávajavítási munkákkal és minden szükséges segédanyaggal együtt, továbbá meglévő nyílászárók bontása törmelék elszállítása</t>
    </r>
  </si>
  <si>
    <r>
      <t xml:space="preserve">új korszerű </t>
    </r>
    <r>
      <rPr>
        <b/>
        <sz val="11"/>
        <color theme="0"/>
        <rFont val="Calibri"/>
        <family val="2"/>
        <charset val="238"/>
        <scheme val="minor"/>
      </rPr>
      <t>műanyag szerkezetű tetősík nyílászárók</t>
    </r>
    <r>
      <rPr>
        <sz val="11"/>
        <color theme="0"/>
        <rFont val="Calibri"/>
        <family val="2"/>
        <charset val="238"/>
        <scheme val="minor"/>
      </rPr>
      <t xml:space="preserve"> beépítése, a belső oldali javítási munkákkal minden szükséges segédanyaggal együtt, valamint meglévő nyílászárók bontása törmelék elszállításával együtt</t>
    </r>
  </si>
  <si>
    <r>
      <t>új korszerű</t>
    </r>
    <r>
      <rPr>
        <b/>
        <sz val="12"/>
        <color theme="0"/>
        <rFont val="Calibri"/>
        <family val="2"/>
        <charset val="238"/>
        <scheme val="minor"/>
      </rPr>
      <t xml:space="preserve"> fa szerkezetű tetősík nyílászárók</t>
    </r>
    <r>
      <rPr>
        <sz val="12"/>
        <color theme="0"/>
        <rFont val="Calibri"/>
        <family val="2"/>
        <charset val="238"/>
        <scheme val="minor"/>
      </rPr>
      <t xml:space="preserve"> beépítése festett felülettel, a belső oldali javítási munkákkal minden szükséges segédanyaggal együtt valamint meglévő nyílászárók bontása törmelék elszállításával együtt</t>
    </r>
  </si>
  <si>
    <t>Bázis érték (év)</t>
  </si>
  <si>
    <t>Cél érték (év)</t>
  </si>
  <si>
    <t>2024.06.27-től</t>
  </si>
  <si>
    <t>Nettó költség összesen</t>
  </si>
  <si>
    <t>Bruttó költség összesen</t>
  </si>
  <si>
    <t xml:space="preserve">Ablak Antal </t>
  </si>
  <si>
    <t>1101. Budapest Fő utca 1.   (HRSZ:  1111)</t>
  </si>
  <si>
    <t>Gil-Trade Kereskedelmi és Szolgáltató Kft</t>
  </si>
  <si>
    <t>1032. Budapest, Bécsi út 195. 13069649-2-41</t>
  </si>
  <si>
    <t>Igen</t>
  </si>
  <si>
    <t>Nem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</si>
</sst>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Ft&quot;_-;\-* #,##0.00\ &quot;Ft&quot;_-;_-* &quot;-&quot;??\ &quot;Ft&quot;_-;_-@_-"/>
    <numFmt numFmtId="43" formatCode="_-* #,##0.00\ _F_t_-;\-* #,##0.00\ _F_t_-;_-* &quot;-&quot;??\ _F_t_-;_-@_-"/>
    <numFmt numFmtId="164" formatCode="_-* #,##0.00_-;\-* #,##0.00_-;_-* &quot;-&quot;??_-;_-@_-"/>
    <numFmt numFmtId="165" formatCode="#,##0.000"/>
    <numFmt numFmtId="166" formatCode="#,##0\ &quot;Ft&quot;"/>
    <numFmt numFmtId="167" formatCode="#,##0.00_ ;\-#,##0.00\ "/>
  </numFmts>
  <fonts count="86" x14ac:knownFonts="1">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sz val="11"/>
      <color theme="0"/>
      <name val="Calibri"/>
      <family val="2"/>
      <charset val="238"/>
      <scheme val="minor"/>
    </font>
    <font>
      <b/>
      <sz val="14"/>
      <color rgb="FF00B050"/>
      <name val="Calibri"/>
      <family val="2"/>
      <charset val="238"/>
      <scheme val="minor"/>
    </font>
    <font>
      <sz val="11"/>
      <name val="Calibri"/>
      <family val="2"/>
      <charset val="238"/>
      <scheme val="minor"/>
    </font>
    <font>
      <b/>
      <sz val="12"/>
      <name val="Calibri"/>
      <family val="2"/>
      <charset val="238"/>
      <scheme val="minor"/>
    </font>
    <font>
      <sz val="11"/>
      <color rgb="FF0070C0"/>
      <name val="Calibri"/>
      <family val="2"/>
      <charset val="238"/>
      <scheme val="minor"/>
    </font>
    <font>
      <i/>
      <sz val="11"/>
      <name val="Calibri"/>
      <family val="2"/>
      <charset val="238"/>
      <scheme val="minor"/>
    </font>
    <font>
      <b/>
      <sz val="11"/>
      <name val="Calibri"/>
      <family val="2"/>
      <charset val="238"/>
      <scheme val="minor"/>
    </font>
    <font>
      <sz val="11"/>
      <color theme="4" tint="-0.249977111117893"/>
      <name val="Calibri"/>
      <family val="2"/>
      <charset val="238"/>
      <scheme val="minor"/>
    </font>
    <font>
      <b/>
      <sz val="11"/>
      <color rgb="FF0070C0"/>
      <name val="Calibri"/>
      <family val="2"/>
      <charset val="238"/>
      <scheme val="minor"/>
    </font>
    <font>
      <i/>
      <sz val="11"/>
      <color rgb="FF0070C0"/>
      <name val="Calibri"/>
      <family val="2"/>
      <charset val="238"/>
      <scheme val="minor"/>
    </font>
    <font>
      <sz val="10"/>
      <name val="Calibri"/>
      <family val="2"/>
      <charset val="238"/>
      <scheme val="minor"/>
    </font>
    <font>
      <sz val="12"/>
      <name val="Arial"/>
      <family val="2"/>
      <charset val="238"/>
    </font>
    <font>
      <sz val="10"/>
      <name val="Arial"/>
      <family val="2"/>
      <charset val="238"/>
    </font>
    <font>
      <b/>
      <sz val="14"/>
      <name val="Calibri"/>
      <family val="2"/>
      <charset val="238"/>
      <scheme val="minor"/>
    </font>
    <font>
      <sz val="8"/>
      <name val="Calibri"/>
      <family val="2"/>
      <charset val="238"/>
      <scheme val="minor"/>
    </font>
    <font>
      <sz val="8"/>
      <color theme="1"/>
      <name val="Calibri"/>
      <family val="2"/>
      <charset val="238"/>
      <scheme val="minor"/>
    </font>
    <font>
      <sz val="10"/>
      <color rgb="FF0070C0"/>
      <name val="Calibri"/>
      <family val="2"/>
      <charset val="238"/>
      <scheme val="minor"/>
    </font>
    <font>
      <b/>
      <sz val="9"/>
      <name val="Calibri"/>
      <family val="2"/>
      <charset val="238"/>
      <scheme val="minor"/>
    </font>
    <font>
      <b/>
      <sz val="11"/>
      <color rgb="FFC00000"/>
      <name val="Calibri"/>
      <family val="2"/>
      <charset val="238"/>
      <scheme val="minor"/>
    </font>
    <font>
      <sz val="11"/>
      <color theme="1"/>
      <name val="Calibri"/>
      <family val="2"/>
      <charset val="238"/>
      <scheme val="minor"/>
    </font>
    <font>
      <b/>
      <sz val="12"/>
      <color theme="1"/>
      <name val="Calibri"/>
      <family val="2"/>
      <charset val="238"/>
      <scheme val="minor"/>
    </font>
    <font>
      <sz val="10"/>
      <name val="Arial CE"/>
      <charset val="238"/>
    </font>
    <font>
      <b/>
      <sz val="10"/>
      <name val="Calibri"/>
      <family val="2"/>
      <charset val="238"/>
      <scheme val="minor"/>
    </font>
    <font>
      <b/>
      <i/>
      <sz val="10"/>
      <color rgb="FF0070C0"/>
      <name val="Calibri"/>
      <family val="2"/>
      <charset val="238"/>
      <scheme val="minor"/>
    </font>
    <font>
      <b/>
      <i/>
      <sz val="14"/>
      <color rgb="FF00B050"/>
      <name val="Calibri"/>
      <family val="2"/>
      <charset val="238"/>
      <scheme val="minor"/>
    </font>
    <font>
      <i/>
      <sz val="11"/>
      <color theme="1"/>
      <name val="Calibri"/>
      <family val="2"/>
      <charset val="238"/>
      <scheme val="minor"/>
    </font>
    <font>
      <b/>
      <i/>
      <sz val="10.5"/>
      <color theme="0"/>
      <name val="Calibri"/>
      <family val="2"/>
      <charset val="238"/>
      <scheme val="minor"/>
    </font>
    <font>
      <sz val="11"/>
      <color theme="3" tint="-0.249977111117893"/>
      <name val="Calibri"/>
      <family val="2"/>
      <charset val="238"/>
      <scheme val="minor"/>
    </font>
    <font>
      <b/>
      <sz val="11"/>
      <color theme="3" tint="-0.249977111117893"/>
      <name val="Calibri"/>
      <family val="2"/>
      <charset val="238"/>
      <scheme val="minor"/>
    </font>
    <font>
      <i/>
      <sz val="10.5"/>
      <color theme="0"/>
      <name val="Calibri"/>
      <family val="2"/>
      <charset val="238"/>
      <scheme val="minor"/>
    </font>
    <font>
      <sz val="11"/>
      <color theme="0" tint="-0.34998626667073579"/>
      <name val="Calibri"/>
      <family val="2"/>
      <charset val="238"/>
      <scheme val="minor"/>
    </font>
    <font>
      <b/>
      <sz val="10"/>
      <color rgb="FFC00000"/>
      <name val="Calibri"/>
      <family val="2"/>
      <charset val="238"/>
      <scheme val="minor"/>
    </font>
    <font>
      <b/>
      <sz val="12"/>
      <color theme="0"/>
      <name val="Calibri"/>
      <family val="2"/>
      <charset val="238"/>
      <scheme val="minor"/>
    </font>
    <font>
      <b/>
      <sz val="11"/>
      <color rgb="FF00B050"/>
      <name val="Calibri"/>
      <family val="2"/>
      <charset val="238"/>
      <scheme val="minor"/>
    </font>
    <font>
      <b/>
      <sz val="14"/>
      <color theme="0" tint="-0.34998626667073579"/>
      <name val="Calibri"/>
      <family val="2"/>
      <charset val="238"/>
      <scheme val="minor"/>
    </font>
    <font>
      <sz val="10.5"/>
      <name val="Calibri"/>
      <family val="2"/>
      <charset val="238"/>
      <scheme val="minor"/>
    </font>
    <font>
      <sz val="10"/>
      <color theme="1"/>
      <name val="Calibri"/>
      <family val="2"/>
      <charset val="238"/>
      <scheme val="minor"/>
    </font>
    <font>
      <b/>
      <sz val="22"/>
      <color rgb="FFFF0000"/>
      <name val="Calibri"/>
      <family val="2"/>
      <charset val="238"/>
      <scheme val="minor"/>
    </font>
    <font>
      <b/>
      <sz val="10"/>
      <color rgb="FFFF0000"/>
      <name val="Calibri"/>
      <family val="2"/>
      <charset val="238"/>
      <scheme val="minor"/>
    </font>
    <font>
      <b/>
      <i/>
      <sz val="14"/>
      <name val="Calibri"/>
      <family val="2"/>
      <charset val="238"/>
      <scheme val="minor"/>
    </font>
    <font>
      <sz val="9.6999999999999993"/>
      <name val="Calibri"/>
      <family val="2"/>
      <charset val="238"/>
      <scheme val="minor"/>
    </font>
    <font>
      <b/>
      <sz val="14"/>
      <color theme="0"/>
      <name val="Calibri"/>
      <family val="2"/>
      <charset val="238"/>
      <scheme val="minor"/>
    </font>
    <font>
      <u/>
      <sz val="11"/>
      <color theme="10"/>
      <name val="Calibri"/>
      <family val="2"/>
      <charset val="238"/>
      <scheme val="minor"/>
    </font>
    <font>
      <b/>
      <sz val="14"/>
      <color theme="3"/>
      <name val="Calibri"/>
      <family val="2"/>
      <charset val="238"/>
      <scheme val="minor"/>
    </font>
    <font>
      <b/>
      <sz val="11"/>
      <color theme="5" tint="-0.249977111117893"/>
      <name val="Calibri"/>
      <family val="2"/>
      <charset val="238"/>
      <scheme val="minor"/>
    </font>
    <font>
      <sz val="10"/>
      <color theme="5" tint="-0.249977111117893"/>
      <name val="Calibri"/>
      <family val="2"/>
      <charset val="238"/>
      <scheme val="minor"/>
    </font>
    <font>
      <b/>
      <sz val="16"/>
      <color theme="3"/>
      <name val="Calibri"/>
      <family val="2"/>
      <charset val="238"/>
      <scheme val="minor"/>
    </font>
    <font>
      <sz val="10"/>
      <color theme="5" tint="-0.499984740745262"/>
      <name val="Calibri"/>
      <family val="2"/>
      <charset val="238"/>
      <scheme val="minor"/>
    </font>
    <font>
      <b/>
      <sz val="11"/>
      <color theme="5" tint="-0.499984740745262"/>
      <name val="Calibri"/>
      <family val="2"/>
      <charset val="238"/>
      <scheme val="minor"/>
    </font>
    <font>
      <sz val="10"/>
      <color theme="0"/>
      <name val="Calibri"/>
      <family val="2"/>
      <charset val="238"/>
      <scheme val="minor"/>
    </font>
    <font>
      <b/>
      <sz val="12"/>
      <color theme="5" tint="-0.499984740745262"/>
      <name val="Calibri"/>
      <family val="2"/>
      <charset val="238"/>
      <scheme val="minor"/>
    </font>
    <font>
      <b/>
      <sz val="16"/>
      <color rgb="FF00B050"/>
      <name val="Calibri"/>
      <family val="2"/>
      <charset val="238"/>
      <scheme val="minor"/>
    </font>
    <font>
      <sz val="12"/>
      <color theme="5" tint="-0.499984740745262"/>
      <name val="Calibri"/>
      <family val="2"/>
      <charset val="238"/>
      <scheme val="minor"/>
    </font>
    <font>
      <b/>
      <sz val="10"/>
      <color theme="5" tint="-0.499984740745262"/>
      <name val="Calibri"/>
      <family val="2"/>
      <charset val="238"/>
      <scheme val="minor"/>
    </font>
    <font>
      <vertAlign val="superscript"/>
      <sz val="10"/>
      <color theme="5" tint="-0.499984740745262"/>
      <name val="Calibri"/>
      <family val="2"/>
      <charset val="238"/>
      <scheme val="minor"/>
    </font>
    <font>
      <sz val="10"/>
      <color rgb="FFC00000"/>
      <name val="Calibri"/>
      <family val="2"/>
      <charset val="238"/>
      <scheme val="minor"/>
    </font>
    <font>
      <b/>
      <sz val="11"/>
      <color theme="3"/>
      <name val="Calibri"/>
      <family val="2"/>
      <charset val="238"/>
      <scheme val="minor"/>
    </font>
    <font>
      <b/>
      <i/>
      <sz val="10"/>
      <color theme="5" tint="-0.499984740745262"/>
      <name val="Calibri"/>
      <family val="2"/>
      <charset val="238"/>
      <scheme val="minor"/>
    </font>
    <font>
      <sz val="14"/>
      <color theme="3"/>
      <name val="Calibri"/>
      <family val="2"/>
      <charset val="238"/>
      <scheme val="minor"/>
    </font>
    <font>
      <b/>
      <sz val="10"/>
      <color theme="0"/>
      <name val="Calibri"/>
      <family val="2"/>
      <charset val="238"/>
      <scheme val="minor"/>
    </font>
    <font>
      <b/>
      <sz val="24"/>
      <color theme="3"/>
      <name val="Calibri"/>
      <family val="2"/>
      <charset val="238"/>
      <scheme val="minor"/>
    </font>
    <font>
      <b/>
      <sz val="10"/>
      <color theme="3"/>
      <name val="Calibri"/>
      <family val="2"/>
      <charset val="238"/>
      <scheme val="minor"/>
    </font>
    <font>
      <b/>
      <sz val="10"/>
      <color theme="5" tint="-0.249977111117893"/>
      <name val="Calibri"/>
      <family val="2"/>
      <charset val="238"/>
      <scheme val="minor"/>
    </font>
    <font>
      <b/>
      <u/>
      <sz val="10"/>
      <color theme="5" tint="-0.249977111117893"/>
      <name val="Calibri"/>
      <family val="2"/>
      <charset val="238"/>
      <scheme val="minor"/>
    </font>
    <font>
      <b/>
      <i/>
      <sz val="10"/>
      <color theme="5" tint="-0.249977111117893"/>
      <name val="Calibri"/>
      <family val="2"/>
      <charset val="238"/>
      <scheme val="minor"/>
    </font>
    <font>
      <sz val="10"/>
      <color rgb="FF002060"/>
      <name val="Calibri"/>
      <family val="2"/>
      <charset val="238"/>
      <scheme val="minor"/>
    </font>
    <font>
      <b/>
      <sz val="10"/>
      <color rgb="FF002060"/>
      <name val="Calibri"/>
      <family val="2"/>
      <charset val="238"/>
      <scheme val="minor"/>
    </font>
    <font>
      <b/>
      <u/>
      <sz val="10"/>
      <color theme="5" tint="-0.499984740745262"/>
      <name val="Calibri"/>
      <family val="2"/>
      <charset val="238"/>
      <scheme val="minor"/>
    </font>
    <font>
      <b/>
      <vertAlign val="superscript"/>
      <sz val="10"/>
      <color theme="5" tint="-0.499984740745262"/>
      <name val="Calibri"/>
      <family val="2"/>
      <charset val="238"/>
      <scheme val="minor"/>
    </font>
    <font>
      <i/>
      <sz val="10"/>
      <name val="Calibri"/>
      <family val="2"/>
      <charset val="238"/>
      <scheme val="minor"/>
    </font>
    <font>
      <sz val="9"/>
      <name val="Calibri"/>
      <family val="2"/>
      <charset val="238"/>
      <scheme val="minor"/>
    </font>
    <font>
      <b/>
      <sz val="10"/>
      <color theme="1"/>
      <name val="Calibri"/>
      <family val="2"/>
      <charset val="238"/>
      <scheme val="minor"/>
    </font>
    <font>
      <vertAlign val="superscript"/>
      <sz val="10"/>
      <color theme="1"/>
      <name val="Calibri"/>
      <family val="2"/>
      <charset val="238"/>
      <scheme val="minor"/>
    </font>
    <font>
      <vertAlign val="subscript"/>
      <sz val="10"/>
      <name val="Calibri"/>
      <family val="2"/>
      <charset val="238"/>
      <scheme val="minor"/>
    </font>
    <font>
      <vertAlign val="superscript"/>
      <sz val="10"/>
      <name val="Calibri"/>
      <family val="2"/>
      <charset val="238"/>
      <scheme val="minor"/>
    </font>
    <font>
      <sz val="10"/>
      <color theme="0" tint="-0.34998626667073579"/>
      <name val="Calibri"/>
      <family val="2"/>
      <charset val="238"/>
      <scheme val="minor"/>
    </font>
    <font>
      <b/>
      <sz val="10"/>
      <color rgb="FF5F5F5F"/>
      <name val="Calibri"/>
      <family val="2"/>
      <charset val="238"/>
      <scheme val="minor"/>
    </font>
    <font>
      <b/>
      <sz val="8"/>
      <color rgb="FFFF0000"/>
      <name val="Calibri"/>
      <family val="2"/>
      <charset val="238"/>
      <scheme val="minor"/>
    </font>
    <font>
      <b/>
      <i/>
      <sz val="10"/>
      <name val="Calibri"/>
      <family val="2"/>
      <charset val="238"/>
      <scheme val="minor"/>
    </font>
    <font>
      <b/>
      <sz val="11"/>
      <color rgb="FFFF0000"/>
      <name val="Calibri"/>
      <family val="2"/>
      <charset val="238"/>
      <scheme val="minor"/>
    </font>
    <font>
      <sz val="10"/>
      <color rgb="FFFF0000"/>
      <name val="Calibri"/>
      <family val="2"/>
      <charset val="238"/>
      <scheme val="minor"/>
    </font>
    <font>
      <sz val="12"/>
      <color theme="0"/>
      <name val="Calibri"/>
      <family val="2"/>
      <charset val="238"/>
      <scheme val="minor"/>
    </font>
    <font>
      <sz val="12"/>
      <color theme="0"/>
      <name val="Calibri"/>
      <family val="2"/>
      <charset val="238"/>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bgColor auto="1"/>
      </patternFill>
    </fill>
    <fill>
      <patternFill patternType="gray125">
        <bgColor theme="0"/>
      </patternFill>
    </fill>
    <fill>
      <patternFill patternType="solid">
        <fgColor theme="0" tint="-0.34998626667073579"/>
        <bgColor indexed="64"/>
      </patternFill>
    </fill>
    <fill>
      <patternFill patternType="solid">
        <fgColor theme="0" tint="-0.14999847407452621"/>
        <bgColor indexed="64"/>
      </patternFill>
    </fill>
    <fill>
      <patternFill patternType="solid">
        <fgColor theme="3"/>
        <bgColor indexed="64"/>
      </patternFill>
    </fill>
    <fill>
      <patternFill patternType="solid">
        <fgColor theme="3" tint="0.39997558519241921"/>
        <bgColor auto="1"/>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tint="0.59999389629810485"/>
        <bgColor auto="1"/>
      </patternFill>
    </fill>
    <fill>
      <patternFill patternType="solid">
        <fgColor rgb="FFFFFF00"/>
        <bgColor indexed="64"/>
      </patternFill>
    </fill>
  </fills>
  <borders count="20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medium">
        <color theme="2" tint="-0.499984740745262"/>
      </left>
      <right/>
      <top style="medium">
        <color theme="2" tint="-0.499984740745262"/>
      </top>
      <bottom/>
      <diagonal/>
    </border>
    <border>
      <left/>
      <right/>
      <top style="medium">
        <color theme="2" tint="-0.499984740745262"/>
      </top>
      <bottom/>
      <diagonal/>
    </border>
    <border>
      <left/>
      <right/>
      <top/>
      <bottom style="medium">
        <color theme="2" tint="-0.499984740745262"/>
      </bottom>
      <diagonal/>
    </border>
    <border>
      <left/>
      <right style="medium">
        <color theme="2" tint="-0.499984740745262"/>
      </right>
      <top style="medium">
        <color theme="2" tint="-0.499984740745262"/>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5" tint="-0.24994659260841701"/>
      </left>
      <right/>
      <top style="thin">
        <color theme="5" tint="-0.24994659260841701"/>
      </top>
      <bottom style="thin">
        <color theme="5" tint="-0.24994659260841701"/>
      </bottom>
      <diagonal/>
    </border>
    <border>
      <left/>
      <right style="thin">
        <color theme="5" tint="-0.24994659260841701"/>
      </right>
      <top style="thin">
        <color theme="5" tint="-0.24994659260841701"/>
      </top>
      <bottom style="thin">
        <color theme="5" tint="-0.24994659260841701"/>
      </bottom>
      <diagonal/>
    </border>
    <border>
      <left/>
      <right/>
      <top/>
      <bottom style="dotted">
        <color auto="1"/>
      </bottom>
      <diagonal/>
    </border>
    <border>
      <left/>
      <right/>
      <top/>
      <bottom style="medium">
        <color theme="5" tint="-0.499984740745262"/>
      </bottom>
      <diagonal/>
    </border>
    <border>
      <left style="medium">
        <color theme="5" tint="-0.499984740745262"/>
      </left>
      <right/>
      <top style="medium">
        <color theme="5" tint="-0.499984740745262"/>
      </top>
      <bottom/>
      <diagonal/>
    </border>
    <border>
      <left/>
      <right/>
      <top style="medium">
        <color theme="5" tint="-0.499984740745262"/>
      </top>
      <bottom/>
      <diagonal/>
    </border>
    <border>
      <left style="medium">
        <color theme="5" tint="-0.499984740745262"/>
      </left>
      <right/>
      <top/>
      <bottom style="medium">
        <color theme="5" tint="-0.499984740745262"/>
      </bottom>
      <diagonal/>
    </border>
    <border>
      <left/>
      <right style="medium">
        <color theme="5" tint="-0.499984740745262"/>
      </right>
      <top style="medium">
        <color theme="5" tint="-0.499984740745262"/>
      </top>
      <bottom/>
      <diagonal/>
    </border>
    <border>
      <left/>
      <right style="medium">
        <color theme="5" tint="-0.499984740745262"/>
      </right>
      <top/>
      <bottom style="medium">
        <color theme="5" tint="-0.49998474074526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bottom style="thin">
        <color theme="3" tint="0.39994506668294322"/>
      </bottom>
      <diagonal/>
    </border>
    <border>
      <left/>
      <right/>
      <top style="dotted">
        <color auto="1"/>
      </top>
      <bottom/>
      <diagonal/>
    </border>
    <border>
      <left style="medium">
        <color theme="3" tint="0.39994506668294322"/>
      </left>
      <right style="thin">
        <color theme="3" tint="0.39994506668294322"/>
      </right>
      <top style="medium">
        <color theme="3" tint="0.39994506668294322"/>
      </top>
      <bottom style="thin">
        <color theme="3" tint="0.39994506668294322"/>
      </bottom>
      <diagonal/>
    </border>
    <border>
      <left style="thin">
        <color theme="3" tint="0.39994506668294322"/>
      </left>
      <right style="thin">
        <color theme="3" tint="0.39994506668294322"/>
      </right>
      <top style="medium">
        <color theme="3" tint="0.39994506668294322"/>
      </top>
      <bottom style="thin">
        <color theme="3" tint="0.39994506668294322"/>
      </bottom>
      <diagonal/>
    </border>
    <border>
      <left style="thin">
        <color theme="3" tint="0.39994506668294322"/>
      </left>
      <right style="medium">
        <color theme="3" tint="0.39994506668294322"/>
      </right>
      <top style="medium">
        <color theme="3" tint="0.39994506668294322"/>
      </top>
      <bottom style="thin">
        <color theme="3" tint="0.39994506668294322"/>
      </bottom>
      <diagonal/>
    </border>
    <border>
      <left style="medium">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4506668294322"/>
      </right>
      <top style="thin">
        <color theme="3" tint="0.39994506668294322"/>
      </top>
      <bottom style="thin">
        <color theme="3" tint="0.39994506668294322"/>
      </bottom>
      <diagonal/>
    </border>
    <border>
      <left style="medium">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medium">
        <color theme="3" tint="0.39994506668294322"/>
      </right>
      <top style="thin">
        <color theme="3" tint="0.39994506668294322"/>
      </top>
      <bottom style="medium">
        <color theme="3" tint="0.39994506668294322"/>
      </bottom>
      <diagonal/>
    </border>
    <border>
      <left style="medium">
        <color theme="3" tint="0.39994506668294322"/>
      </left>
      <right style="thin">
        <color theme="3" tint="0.39994506668294322"/>
      </right>
      <top style="medium">
        <color theme="3" tint="0.39994506668294322"/>
      </top>
      <bottom style="medium">
        <color theme="3" tint="0.39994506668294322"/>
      </bottom>
      <diagonal/>
    </border>
    <border>
      <left style="thin">
        <color theme="3" tint="0.39994506668294322"/>
      </left>
      <right style="thin">
        <color theme="3" tint="0.39994506668294322"/>
      </right>
      <top style="medium">
        <color theme="3" tint="0.39994506668294322"/>
      </top>
      <bottom style="medium">
        <color theme="3" tint="0.39994506668294322"/>
      </bottom>
      <diagonal/>
    </border>
    <border>
      <left style="thin">
        <color theme="3" tint="0.39994506668294322"/>
      </left>
      <right style="medium">
        <color theme="3" tint="0.39994506668294322"/>
      </right>
      <top style="medium">
        <color theme="3" tint="0.39994506668294322"/>
      </top>
      <bottom style="medium">
        <color theme="3" tint="0.39994506668294322"/>
      </bottom>
      <diagonal/>
    </border>
    <border>
      <left style="medium">
        <color theme="3" tint="0.39994506668294322"/>
      </left>
      <right/>
      <top style="thin">
        <color theme="3" tint="0.39994506668294322"/>
      </top>
      <bottom/>
      <diagonal/>
    </border>
    <border>
      <left/>
      <right/>
      <top style="thin">
        <color theme="3" tint="0.39994506668294322"/>
      </top>
      <bottom/>
      <diagonal/>
    </border>
    <border>
      <left/>
      <right style="medium">
        <color theme="3" tint="0.39994506668294322"/>
      </right>
      <top style="thin">
        <color theme="3" tint="0.39994506668294322"/>
      </top>
      <bottom/>
      <diagonal/>
    </border>
    <border>
      <left style="medium">
        <color theme="3" tint="0.39994506668294322"/>
      </left>
      <right/>
      <top/>
      <bottom style="thin">
        <color theme="3" tint="0.39994506668294322"/>
      </bottom>
      <diagonal/>
    </border>
    <border>
      <left/>
      <right style="medium">
        <color theme="3" tint="0.39994506668294322"/>
      </right>
      <top/>
      <bottom style="thin">
        <color theme="3" tint="0.39994506668294322"/>
      </bottom>
      <diagonal/>
    </border>
    <border>
      <left style="thin">
        <color theme="5" tint="-0.24994659260841701"/>
      </left>
      <right/>
      <top style="thin">
        <color theme="5" tint="-0.24994659260841701"/>
      </top>
      <bottom/>
      <diagonal/>
    </border>
    <border>
      <left/>
      <right style="thin">
        <color theme="5" tint="-0.24994659260841701"/>
      </right>
      <top style="thin">
        <color theme="5" tint="-0.24994659260841701"/>
      </top>
      <bottom/>
      <diagonal/>
    </border>
    <border>
      <left style="medium">
        <color theme="3" tint="0.39994506668294322"/>
      </left>
      <right/>
      <top style="thin">
        <color theme="3" tint="0.39994506668294322"/>
      </top>
      <bottom style="medium">
        <color theme="3" tint="0.39994506668294322"/>
      </bottom>
      <diagonal/>
    </border>
    <border>
      <left/>
      <right/>
      <top style="thin">
        <color theme="3" tint="0.39994506668294322"/>
      </top>
      <bottom style="medium">
        <color theme="3" tint="0.39994506668294322"/>
      </bottom>
      <diagonal/>
    </border>
    <border>
      <left/>
      <right style="thin">
        <color theme="3" tint="0.39994506668294322"/>
      </right>
      <top style="thin">
        <color theme="3" tint="0.39994506668294322"/>
      </top>
      <bottom style="medium">
        <color theme="3" tint="0.39994506668294322"/>
      </bottom>
      <diagonal/>
    </border>
    <border>
      <left style="medium">
        <color theme="3" tint="0.39994506668294322"/>
      </left>
      <right/>
      <top style="thin">
        <color theme="3" tint="0.39994506668294322"/>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4506668294322"/>
      </right>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style="thin">
        <color theme="3" tint="0.39994506668294322"/>
      </left>
      <right/>
      <top style="medium">
        <color theme="3" tint="0.39994506668294322"/>
      </top>
      <bottom style="thin">
        <color theme="3" tint="0.39994506668294322"/>
      </bottom>
      <diagonal/>
    </border>
    <border>
      <left style="thin">
        <color theme="3" tint="0.39994506668294322"/>
      </left>
      <right/>
      <top style="thin">
        <color theme="3" tint="0.39994506668294322"/>
      </top>
      <bottom style="medium">
        <color theme="3" tint="0.39994506668294322"/>
      </bottom>
      <diagonal/>
    </border>
    <border>
      <left style="thin">
        <color theme="3" tint="0.39994506668294322"/>
      </left>
      <right/>
      <top style="medium">
        <color theme="3" tint="0.39994506668294322"/>
      </top>
      <bottom style="medium">
        <color theme="3" tint="0.39994506668294322"/>
      </bottom>
      <diagonal/>
    </border>
    <border>
      <left/>
      <right/>
      <top style="thin">
        <color theme="3" tint="0.39994506668294322"/>
      </top>
      <bottom style="thin">
        <color theme="3" tint="0.39994506668294322"/>
      </bottom>
      <diagonal/>
    </border>
    <border>
      <left/>
      <right style="hair">
        <color indexed="64"/>
      </right>
      <top style="hair">
        <color indexed="64"/>
      </top>
      <bottom style="hair">
        <color indexed="64"/>
      </bottom>
      <diagonal/>
    </border>
    <border>
      <left style="medium">
        <color theme="3" tint="0.39994506668294322"/>
      </left>
      <right/>
      <top/>
      <bottom/>
      <diagonal/>
    </border>
    <border>
      <left/>
      <right/>
      <top style="medium">
        <color theme="3" tint="0.39997558519241921"/>
      </top>
      <bottom/>
      <diagonal/>
    </border>
    <border>
      <left style="medium">
        <color theme="3" tint="0.39997558519241921"/>
      </left>
      <right/>
      <top/>
      <bottom/>
      <diagonal/>
    </border>
    <border>
      <left/>
      <right style="medium">
        <color theme="3" tint="0.39997558519241921"/>
      </right>
      <top/>
      <bottom/>
      <diagonal/>
    </border>
    <border>
      <left style="medium">
        <color theme="3" tint="0.39997558519241921"/>
      </left>
      <right style="hair">
        <color indexed="64"/>
      </right>
      <top style="hair">
        <color indexed="64"/>
      </top>
      <bottom style="hair">
        <color indexed="64"/>
      </bottom>
      <diagonal/>
    </border>
    <border>
      <left style="hair">
        <color indexed="64"/>
      </left>
      <right style="medium">
        <color theme="3" tint="0.39997558519241921"/>
      </right>
      <top style="hair">
        <color indexed="64"/>
      </top>
      <bottom style="hair">
        <color indexed="64"/>
      </bottom>
      <diagonal/>
    </border>
    <border>
      <left style="hair">
        <color indexed="64"/>
      </left>
      <right style="medium">
        <color theme="3" tint="0.39997558519241921"/>
      </right>
      <top style="hair">
        <color indexed="64"/>
      </top>
      <bottom style="medium">
        <color theme="3" tint="0.39997558519241921"/>
      </bottom>
      <diagonal/>
    </border>
    <border>
      <left style="hair">
        <color indexed="64"/>
      </left>
      <right/>
      <top style="hair">
        <color indexed="64"/>
      </top>
      <bottom style="medium">
        <color theme="3" tint="0.39997558519241921"/>
      </bottom>
      <diagonal/>
    </border>
    <border>
      <left/>
      <right/>
      <top style="hair">
        <color indexed="64"/>
      </top>
      <bottom style="medium">
        <color theme="3" tint="0.39997558519241921"/>
      </bottom>
      <diagonal/>
    </border>
    <border>
      <left/>
      <right style="hair">
        <color indexed="64"/>
      </right>
      <top style="hair">
        <color indexed="64"/>
      </top>
      <bottom style="medium">
        <color theme="3" tint="0.39997558519241921"/>
      </bottom>
      <diagonal/>
    </border>
    <border>
      <left style="medium">
        <color theme="3" tint="0.39997558519241921"/>
      </left>
      <right style="hair">
        <color indexed="64"/>
      </right>
      <top style="hair">
        <color indexed="64"/>
      </top>
      <bottom style="medium">
        <color theme="3" tint="0.39997558519241921"/>
      </bottom>
      <diagonal/>
    </border>
    <border>
      <left/>
      <right style="medium">
        <color theme="0" tint="-0.249977111117893"/>
      </right>
      <top/>
      <bottom/>
      <diagonal/>
    </border>
    <border>
      <left style="medium">
        <color theme="0" tint="-0.249977111117893"/>
      </left>
      <right/>
      <top/>
      <bottom/>
      <diagonal/>
    </border>
    <border>
      <left style="thin">
        <color indexed="64"/>
      </left>
      <right style="thin">
        <color indexed="64"/>
      </right>
      <top style="thin">
        <color theme="3" tint="0.39997558519241921"/>
      </top>
      <bottom/>
      <diagonal/>
    </border>
    <border>
      <left style="thin">
        <color indexed="64"/>
      </left>
      <right style="thin">
        <color theme="3" tint="0.39997558519241921"/>
      </right>
      <top style="thin">
        <color theme="3" tint="0.39997558519241921"/>
      </top>
      <bottom style="thin">
        <color theme="3" tint="0.39997558519241921"/>
      </bottom>
      <diagonal/>
    </border>
    <border>
      <left style="thin">
        <color indexed="64"/>
      </left>
      <right style="thin">
        <color indexed="64"/>
      </right>
      <top style="thin">
        <color theme="3" tint="0.39997558519241921"/>
      </top>
      <bottom style="thin">
        <color theme="3" tint="0.39997558519241921"/>
      </bottom>
      <diagonal/>
    </border>
    <border>
      <left style="thin">
        <color theme="3" tint="0.39997558519241921"/>
      </left>
      <right style="thin">
        <color indexed="64"/>
      </right>
      <top style="thin">
        <color theme="3" tint="0.39997558519241921"/>
      </top>
      <bottom style="thin">
        <color theme="3" tint="0.39997558519241921"/>
      </bottom>
      <diagonal/>
    </border>
    <border>
      <left style="thin">
        <color indexed="64"/>
      </left>
      <right style="thin">
        <color indexed="64"/>
      </right>
      <top/>
      <bottom/>
      <diagonal/>
    </border>
    <border>
      <left style="thin">
        <color theme="3" tint="0.39997558519241921"/>
      </left>
      <right style="thin">
        <color indexed="64"/>
      </right>
      <top/>
      <bottom style="thin">
        <color theme="3" tint="0.39997558519241921"/>
      </bottom>
      <diagonal/>
    </border>
    <border>
      <left style="thin">
        <color indexed="64"/>
      </left>
      <right style="thin">
        <color indexed="64"/>
      </right>
      <top/>
      <bottom style="thin">
        <color theme="3" tint="0.39997558519241921"/>
      </bottom>
      <diagonal/>
    </border>
    <border>
      <left style="thin">
        <color indexed="64"/>
      </left>
      <right style="thin">
        <color theme="3" tint="0.39997558519241921"/>
      </right>
      <top/>
      <bottom style="thin">
        <color theme="3" tint="0.39997558519241921"/>
      </bottom>
      <diagonal/>
    </border>
    <border>
      <left style="thin">
        <color theme="3" tint="0.39997558519241921"/>
      </left>
      <right style="thin">
        <color indexed="64"/>
      </right>
      <top/>
      <bottom/>
      <diagonal/>
    </border>
    <border>
      <left/>
      <right style="thin">
        <color indexed="64"/>
      </right>
      <top style="thin">
        <color theme="3" tint="0.39997558519241921"/>
      </top>
      <bottom style="thin">
        <color theme="3" tint="0.39997558519241921"/>
      </bottom>
      <diagonal/>
    </border>
    <border>
      <left style="thin">
        <color indexed="64"/>
      </left>
      <right/>
      <top style="thin">
        <color theme="3" tint="0.39997558519241921"/>
      </top>
      <bottom/>
      <diagonal/>
    </border>
    <border>
      <left/>
      <right style="thin">
        <color indexed="64"/>
      </right>
      <top style="thin">
        <color theme="3" tint="0.39997558519241921"/>
      </top>
      <bottom/>
      <diagonal/>
    </border>
    <border>
      <left/>
      <right/>
      <top style="thin">
        <color theme="3" tint="0.39997558519241921"/>
      </top>
      <bottom/>
      <diagonal/>
    </border>
    <border>
      <left style="thin">
        <color theme="3" tint="0.39994506668294322"/>
      </left>
      <right/>
      <top style="thin">
        <color theme="3" tint="0.39997558519241921"/>
      </top>
      <bottom style="thin">
        <color theme="3" tint="0.39994506668294322"/>
      </bottom>
      <diagonal/>
    </border>
    <border>
      <left/>
      <right/>
      <top style="thin">
        <color theme="3" tint="0.39997558519241921"/>
      </top>
      <bottom style="thin">
        <color theme="3" tint="0.39994506668294322"/>
      </bottom>
      <diagonal/>
    </border>
    <border>
      <left/>
      <right style="thin">
        <color theme="3" tint="0.39994506668294322"/>
      </right>
      <top style="thin">
        <color theme="3" tint="0.39997558519241921"/>
      </top>
      <bottom style="thin">
        <color theme="3" tint="0.39994506668294322"/>
      </bottom>
      <diagonal/>
    </border>
    <border>
      <left style="thin">
        <color theme="3" tint="0.39997558519241921"/>
      </left>
      <right/>
      <top style="thin">
        <color theme="3" tint="0.39994506668294322"/>
      </top>
      <bottom style="thin">
        <color theme="3" tint="0.39997558519241921"/>
      </bottom>
      <diagonal/>
    </border>
    <border>
      <left/>
      <right/>
      <top style="thin">
        <color theme="3" tint="0.39994506668294322"/>
      </top>
      <bottom style="thin">
        <color theme="3" tint="0.39997558519241921"/>
      </bottom>
      <diagonal/>
    </border>
    <border>
      <left/>
      <right style="thin">
        <color theme="3" tint="0.39997558519241921"/>
      </right>
      <top style="thin">
        <color theme="3" tint="0.39994506668294322"/>
      </top>
      <bottom style="thin">
        <color theme="3" tint="0.39997558519241921"/>
      </bottom>
      <diagonal/>
    </border>
    <border>
      <left style="thin">
        <color theme="3" tint="0.39994506668294322"/>
      </left>
      <right/>
      <top style="thin">
        <color theme="3" tint="0.39997558519241921"/>
      </top>
      <bottom/>
      <diagonal/>
    </border>
    <border>
      <left/>
      <right style="thin">
        <color theme="3" tint="0.39994506668294322"/>
      </right>
      <top style="thin">
        <color theme="3" tint="0.39997558519241921"/>
      </top>
      <bottom/>
      <diagonal/>
    </border>
    <border>
      <left/>
      <right style="thin">
        <color theme="3" tint="0.39994506668294322"/>
      </right>
      <top style="thin">
        <color theme="3" tint="0.39994506668294322"/>
      </top>
      <bottom/>
      <diagonal/>
    </border>
    <border>
      <left style="thin">
        <color theme="3" tint="0.39994506668294322"/>
      </left>
      <right style="medium">
        <color theme="3" tint="0.39994506668294322"/>
      </right>
      <top style="thin">
        <color theme="3" tint="0.39994506668294322"/>
      </top>
      <bottom/>
      <diagonal/>
    </border>
    <border>
      <left/>
      <right style="thin">
        <color theme="3" tint="0.39994506668294322"/>
      </right>
      <top/>
      <bottom style="thin">
        <color theme="3" tint="0.39994506668294322"/>
      </bottom>
      <diagonal/>
    </border>
    <border>
      <left style="medium">
        <color theme="3" tint="0.39994506668294322"/>
      </left>
      <right style="thin">
        <color theme="3" tint="0.39994506668294322"/>
      </right>
      <top style="thin">
        <color theme="3" tint="0.39994506668294322"/>
      </top>
      <bottom/>
      <diagonal/>
    </border>
    <border>
      <left style="medium">
        <color theme="3" tint="0.39994506668294322"/>
      </left>
      <right style="thin">
        <color theme="3" tint="0.39994506668294322"/>
      </right>
      <top/>
      <bottom/>
      <diagonal/>
    </border>
    <border>
      <left style="medium">
        <color theme="3" tint="0.39994506668294322"/>
      </left>
      <right style="thin">
        <color theme="3" tint="0.39994506668294322"/>
      </right>
      <top/>
      <bottom style="thin">
        <color theme="3" tint="0.39994506668294322"/>
      </bottom>
      <diagonal/>
    </border>
    <border>
      <left/>
      <right style="medium">
        <color theme="3" tint="0.39994506668294322"/>
      </right>
      <top style="thin">
        <color theme="3" tint="0.39994506668294322"/>
      </top>
      <bottom style="thin">
        <color theme="3" tint="0.39994506668294322"/>
      </bottom>
      <diagonal/>
    </border>
    <border>
      <left/>
      <right style="medium">
        <color theme="3" tint="0.39994506668294322"/>
      </right>
      <top style="thin">
        <color theme="3" tint="0.39994506668294322"/>
      </top>
      <bottom style="medium">
        <color theme="3" tint="0.39994506668294322"/>
      </bottom>
      <diagonal/>
    </border>
    <border>
      <left style="medium">
        <color theme="5" tint="-0.24994659260841701"/>
      </left>
      <right/>
      <top style="medium">
        <color theme="5" tint="-0.24994659260841701"/>
      </top>
      <bottom/>
      <diagonal/>
    </border>
    <border>
      <left/>
      <right/>
      <top style="medium">
        <color theme="5" tint="-0.24994659260841701"/>
      </top>
      <bottom/>
      <diagonal/>
    </border>
    <border>
      <left/>
      <right style="medium">
        <color theme="5" tint="-0.24994659260841701"/>
      </right>
      <top style="medium">
        <color theme="5" tint="-0.24994659260841701"/>
      </top>
      <bottom/>
      <diagonal/>
    </border>
    <border>
      <left style="medium">
        <color theme="5" tint="-0.24994659260841701"/>
      </left>
      <right/>
      <top/>
      <bottom/>
      <diagonal/>
    </border>
    <border>
      <left/>
      <right style="medium">
        <color theme="5" tint="-0.24994659260841701"/>
      </right>
      <top/>
      <bottom/>
      <diagonal/>
    </border>
    <border>
      <left style="medium">
        <color theme="5" tint="-0.24994659260841701"/>
      </left>
      <right/>
      <top/>
      <bottom style="medium">
        <color theme="5" tint="-0.24994659260841701"/>
      </bottom>
      <diagonal/>
    </border>
    <border>
      <left/>
      <right/>
      <top/>
      <bottom style="medium">
        <color theme="5" tint="-0.24994659260841701"/>
      </bottom>
      <diagonal/>
    </border>
    <border>
      <left/>
      <right style="medium">
        <color theme="5" tint="-0.24994659260841701"/>
      </right>
      <top/>
      <bottom style="medium">
        <color theme="5" tint="-0.24994659260841701"/>
      </bottom>
      <diagonal/>
    </border>
    <border>
      <left style="medium">
        <color theme="3" tint="0.39994506668294322"/>
      </left>
      <right style="thin">
        <color theme="3" tint="0.39991454817346722"/>
      </right>
      <top style="medium">
        <color theme="3" tint="0.39994506668294322"/>
      </top>
      <bottom style="thin">
        <color theme="3" tint="0.39991454817346722"/>
      </bottom>
      <diagonal/>
    </border>
    <border>
      <left style="thin">
        <color theme="3" tint="0.39991454817346722"/>
      </left>
      <right style="thin">
        <color theme="3" tint="0.39991454817346722"/>
      </right>
      <top style="medium">
        <color theme="3" tint="0.39994506668294322"/>
      </top>
      <bottom style="thin">
        <color theme="3" tint="0.39991454817346722"/>
      </bottom>
      <diagonal/>
    </border>
    <border>
      <left style="thin">
        <color theme="3" tint="0.39991454817346722"/>
      </left>
      <right style="medium">
        <color theme="3" tint="0.39994506668294322"/>
      </right>
      <top style="medium">
        <color theme="3" tint="0.39994506668294322"/>
      </top>
      <bottom style="thin">
        <color theme="3" tint="0.39991454817346722"/>
      </bottom>
      <diagonal/>
    </border>
    <border>
      <left style="medium">
        <color theme="3" tint="0.399945066682943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medium">
        <color theme="3" tint="0.39994506668294322"/>
      </right>
      <top style="thin">
        <color theme="3" tint="0.39991454817346722"/>
      </top>
      <bottom style="thin">
        <color theme="3" tint="0.39991454817346722"/>
      </bottom>
      <diagonal/>
    </border>
    <border>
      <left style="medium">
        <color theme="3" tint="0.39994506668294322"/>
      </left>
      <right style="thin">
        <color theme="3" tint="0.39991454817346722"/>
      </right>
      <top style="thin">
        <color theme="3" tint="0.39991454817346722"/>
      </top>
      <bottom style="medium">
        <color theme="3" tint="0.39994506668294322"/>
      </bottom>
      <diagonal/>
    </border>
    <border>
      <left style="thin">
        <color theme="3" tint="0.39991454817346722"/>
      </left>
      <right style="thin">
        <color theme="3" tint="0.39991454817346722"/>
      </right>
      <top style="thin">
        <color theme="3" tint="0.39991454817346722"/>
      </top>
      <bottom style="medium">
        <color theme="3" tint="0.39994506668294322"/>
      </bottom>
      <diagonal/>
    </border>
    <border>
      <left style="thin">
        <color theme="3" tint="0.39991454817346722"/>
      </left>
      <right style="medium">
        <color theme="3" tint="0.39994506668294322"/>
      </right>
      <top style="thin">
        <color theme="3" tint="0.39991454817346722"/>
      </top>
      <bottom style="medium">
        <color theme="3" tint="0.39994506668294322"/>
      </bottom>
      <diagonal/>
    </border>
    <border>
      <left style="medium">
        <color theme="3" tint="0.39994506668294322"/>
      </left>
      <right/>
      <top style="thin">
        <color theme="3" tint="0.39991454817346722"/>
      </top>
      <bottom/>
      <diagonal/>
    </border>
    <border>
      <left/>
      <right/>
      <top style="thin">
        <color theme="3" tint="0.39991454817346722"/>
      </top>
      <bottom/>
      <diagonal/>
    </border>
    <border>
      <left/>
      <right style="medium">
        <color theme="3" tint="0.39994506668294322"/>
      </right>
      <top style="thin">
        <color theme="3" tint="0.39991454817346722"/>
      </top>
      <bottom/>
      <diagonal/>
    </border>
    <border>
      <left/>
      <right style="medium">
        <color theme="3" tint="0.39994506668294322"/>
      </right>
      <top/>
      <bottom/>
      <diagonal/>
    </border>
    <border>
      <left style="medium">
        <color theme="3" tint="0.39994506668294322"/>
      </left>
      <right/>
      <top/>
      <bottom style="thin">
        <color theme="3" tint="0.39991454817346722"/>
      </bottom>
      <diagonal/>
    </border>
    <border>
      <left/>
      <right/>
      <top/>
      <bottom style="thin">
        <color theme="3" tint="0.39991454817346722"/>
      </bottom>
      <diagonal/>
    </border>
    <border>
      <left/>
      <right style="medium">
        <color theme="3" tint="0.39994506668294322"/>
      </right>
      <top/>
      <bottom style="thin">
        <color theme="3" tint="0.39991454817346722"/>
      </bottom>
      <diagonal/>
    </border>
    <border>
      <left style="thin">
        <color theme="3" tint="0.39991454817346722"/>
      </left>
      <right style="thin">
        <color theme="3" tint="0.39994506668294322"/>
      </right>
      <top style="thin">
        <color theme="3" tint="0.39991454817346722"/>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top style="thin">
        <color theme="3" tint="0.39991454817346722"/>
      </top>
      <bottom style="thin">
        <color theme="3" tint="0.39991454817346722"/>
      </bottom>
      <diagonal/>
    </border>
    <border>
      <left style="thin">
        <color theme="3" tint="0.399945066682943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88402966399123"/>
      </right>
      <top style="thin">
        <color theme="3" tint="0.39991454817346722"/>
      </top>
      <bottom style="thin">
        <color theme="3" tint="0.39988402966399123"/>
      </bottom>
      <diagonal/>
    </border>
    <border>
      <left style="thin">
        <color theme="3" tint="0.39988402966399123"/>
      </left>
      <right style="thin">
        <color theme="3" tint="0.39988402966399123"/>
      </right>
      <top style="thin">
        <color theme="3" tint="0.39991454817346722"/>
      </top>
      <bottom style="thin">
        <color theme="3" tint="0.39988402966399123"/>
      </bottom>
      <diagonal/>
    </border>
    <border>
      <left style="thin">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88402966399123"/>
      </right>
      <top style="thin">
        <color theme="3" tint="0.39988402966399123"/>
      </top>
      <bottom style="thin">
        <color theme="3" tint="0.39991454817346722"/>
      </bottom>
      <diagonal/>
    </border>
    <border>
      <left style="thin">
        <color theme="3" tint="0.39991454817346722"/>
      </left>
      <right/>
      <top style="thin">
        <color theme="3" tint="0.39991454817346722"/>
      </top>
      <bottom/>
      <diagonal/>
    </border>
    <border>
      <left/>
      <right style="thin">
        <color theme="3" tint="0.39991454817346722"/>
      </right>
      <top style="thin">
        <color theme="3" tint="0.39991454817346722"/>
      </top>
      <bottom/>
      <diagonal/>
    </border>
    <border>
      <left style="thin">
        <color theme="3" tint="0.39991454817346722"/>
      </left>
      <right/>
      <top/>
      <bottom style="thin">
        <color theme="3" tint="0.39991454817346722"/>
      </bottom>
      <diagonal/>
    </border>
    <border>
      <left/>
      <right style="thin">
        <color theme="3" tint="0.39991454817346722"/>
      </right>
      <top/>
      <bottom style="thin">
        <color theme="3" tint="0.39991454817346722"/>
      </bottom>
      <diagonal/>
    </border>
    <border>
      <left style="medium">
        <color theme="3" tint="0.39991454817346722"/>
      </left>
      <right style="thin">
        <color theme="3" tint="0.39991454817346722"/>
      </right>
      <top style="medium">
        <color theme="3" tint="0.39991454817346722"/>
      </top>
      <bottom style="thin">
        <color theme="3" tint="0.39991454817346722"/>
      </bottom>
      <diagonal/>
    </border>
    <border>
      <left style="thin">
        <color theme="3" tint="0.39991454817346722"/>
      </left>
      <right style="thin">
        <color theme="3" tint="0.39991454817346722"/>
      </right>
      <top style="medium">
        <color theme="3" tint="0.39991454817346722"/>
      </top>
      <bottom style="thin">
        <color theme="3" tint="0.39991454817346722"/>
      </bottom>
      <diagonal/>
    </border>
    <border>
      <left style="thin">
        <color theme="3" tint="0.39991454817346722"/>
      </left>
      <right style="medium">
        <color theme="3" tint="0.39991454817346722"/>
      </right>
      <top style="medium">
        <color theme="3" tint="0.39991454817346722"/>
      </top>
      <bottom style="thin">
        <color theme="3" tint="0.39991454817346722"/>
      </bottom>
      <diagonal/>
    </border>
    <border>
      <left style="medium">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medium">
        <color theme="3" tint="0.39991454817346722"/>
      </right>
      <top style="thin">
        <color theme="3" tint="0.39991454817346722"/>
      </top>
      <bottom style="thin">
        <color theme="3" tint="0.39991454817346722"/>
      </bottom>
      <diagonal/>
    </border>
    <border>
      <left style="medium">
        <color theme="3" tint="0.39991454817346722"/>
      </left>
      <right style="thin">
        <color theme="3" tint="0.39991454817346722"/>
      </right>
      <top style="thin">
        <color theme="3" tint="0.39991454817346722"/>
      </top>
      <bottom style="medium">
        <color theme="3" tint="0.39991454817346722"/>
      </bottom>
      <diagonal/>
    </border>
    <border>
      <left style="thin">
        <color theme="3" tint="0.39991454817346722"/>
      </left>
      <right style="thin">
        <color theme="3" tint="0.39991454817346722"/>
      </right>
      <top style="thin">
        <color theme="3" tint="0.39991454817346722"/>
      </top>
      <bottom style="medium">
        <color theme="3" tint="0.39991454817346722"/>
      </bottom>
      <diagonal/>
    </border>
    <border>
      <left style="thin">
        <color theme="3" tint="0.39991454817346722"/>
      </left>
      <right style="medium">
        <color theme="3" tint="0.39991454817346722"/>
      </right>
      <top style="thin">
        <color theme="3" tint="0.39991454817346722"/>
      </top>
      <bottom style="medium">
        <color theme="3" tint="0.39991454817346722"/>
      </bottom>
      <diagonal/>
    </border>
    <border>
      <left style="thin">
        <color theme="3" tint="0.39994506668294322"/>
      </left>
      <right style="thin">
        <color theme="3" tint="0.39994506668294322"/>
      </right>
      <top style="thin">
        <color theme="3" tint="0.39994506668294322"/>
      </top>
      <bottom/>
      <diagonal/>
    </border>
    <border>
      <left style="medium">
        <color theme="3" tint="0.39994506668294322"/>
      </left>
      <right/>
      <top style="medium">
        <color theme="3" tint="0.39994506668294322"/>
      </top>
      <bottom style="thin">
        <color theme="3" tint="0.39994506668294322"/>
      </bottom>
      <diagonal/>
    </border>
    <border>
      <left/>
      <right/>
      <top style="medium">
        <color theme="3" tint="0.39994506668294322"/>
      </top>
      <bottom style="thin">
        <color theme="3" tint="0.39994506668294322"/>
      </bottom>
      <diagonal/>
    </border>
    <border>
      <left style="medium">
        <color theme="3" tint="0.39991454817346722"/>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right/>
      <top/>
      <bottom style="medium">
        <color theme="3" tint="0.39994506668294322"/>
      </bottom>
      <diagonal/>
    </border>
    <border>
      <left style="thin">
        <color theme="3" tint="0.39997558519241921"/>
      </left>
      <right style="thin">
        <color indexed="64"/>
      </right>
      <top style="thin">
        <color theme="3" tint="0.39997558519241921"/>
      </top>
      <bottom/>
      <diagonal/>
    </border>
    <border>
      <left style="thin">
        <color theme="3" tint="0.39994506668294322"/>
      </left>
      <right style="medium">
        <color theme="3" tint="0.39994506668294322"/>
      </right>
      <top style="thin">
        <color theme="3" tint="0.39994506668294322"/>
      </top>
      <bottom style="medium">
        <color theme="3" tint="0.39997558519241921"/>
      </bottom>
      <diagonal/>
    </border>
    <border>
      <left style="thin">
        <color theme="3" tint="0.39994506668294322"/>
      </left>
      <right/>
      <top style="thin">
        <color theme="3" tint="0.39997558519241921"/>
      </top>
      <bottom style="thin">
        <color theme="3" tint="0.39997558519241921"/>
      </bottom>
      <diagonal/>
    </border>
    <border>
      <left/>
      <right/>
      <top style="thin">
        <color theme="3" tint="0.39997558519241921"/>
      </top>
      <bottom style="thin">
        <color theme="3" tint="0.39997558519241921"/>
      </bottom>
      <diagonal/>
    </border>
    <border>
      <left/>
      <right style="thin">
        <color theme="3" tint="0.39997558519241921"/>
      </right>
      <top style="thin">
        <color theme="3" tint="0.39997558519241921"/>
      </top>
      <bottom style="thin">
        <color theme="3" tint="0.39997558519241921"/>
      </bottom>
      <diagonal/>
    </border>
    <border>
      <left style="thin">
        <color theme="3" tint="0.39994506668294322"/>
      </left>
      <right style="thin">
        <color theme="3" tint="0.39994506668294322"/>
      </right>
      <top/>
      <bottom style="thin">
        <color theme="3" tint="0.39994506668294322"/>
      </bottom>
      <diagonal/>
    </border>
    <border>
      <left style="medium">
        <color theme="3" tint="0.39994506668294322"/>
      </left>
      <right style="thin">
        <color theme="3" tint="0.39994506668294322"/>
      </right>
      <top style="medium">
        <color theme="3" tint="0.39994506668294322"/>
      </top>
      <bottom style="medium">
        <color theme="3" tint="0.59999389629810485"/>
      </bottom>
      <diagonal/>
    </border>
    <border>
      <left style="thin">
        <color theme="3" tint="0.39994506668294322"/>
      </left>
      <right style="thin">
        <color theme="3" tint="0.39994506668294322"/>
      </right>
      <top style="medium">
        <color theme="3" tint="0.39994506668294322"/>
      </top>
      <bottom style="medium">
        <color theme="3" tint="0.59999389629810485"/>
      </bottom>
      <diagonal/>
    </border>
    <border>
      <left style="thin">
        <color theme="3" tint="0.39994506668294322"/>
      </left>
      <right style="medium">
        <color theme="3" tint="0.39994506668294322"/>
      </right>
      <top style="medium">
        <color theme="3" tint="0.39994506668294322"/>
      </top>
      <bottom style="medium">
        <color theme="3" tint="0.59999389629810485"/>
      </bottom>
      <diagonal/>
    </border>
    <border>
      <left/>
      <right/>
      <top style="medium">
        <color theme="3" tint="0.59999389629810485"/>
      </top>
      <bottom/>
      <diagonal/>
    </border>
    <border>
      <left style="medium">
        <color theme="3" tint="0.59999389629810485"/>
      </left>
      <right/>
      <top/>
      <bottom/>
      <diagonal/>
    </border>
    <border>
      <left style="thin">
        <color theme="3" tint="0.39988402966399123"/>
      </left>
      <right/>
      <top style="thin">
        <color theme="3" tint="0.39991454817346722"/>
      </top>
      <bottom/>
      <diagonal/>
    </border>
    <border>
      <left style="thin">
        <color theme="3" tint="0.39994506668294322"/>
      </left>
      <right style="medium">
        <color theme="3" tint="0.59999389629810485"/>
      </right>
      <top style="thin">
        <color theme="3" tint="0.39991454817346722"/>
      </top>
      <bottom style="thin">
        <color theme="3" tint="0.39991454817346722"/>
      </bottom>
      <diagonal/>
    </border>
    <border>
      <left/>
      <right/>
      <top style="medium">
        <color theme="3" tint="0.39994506668294322"/>
      </top>
      <bottom style="medium">
        <color theme="3" tint="0.39994506668294322"/>
      </bottom>
      <diagonal/>
    </border>
    <border>
      <left/>
      <right/>
      <top style="medium">
        <color theme="3" tint="0.39994506668294322"/>
      </top>
      <bottom/>
      <diagonal/>
    </border>
    <border>
      <left style="medium">
        <color theme="3" tint="0.39994506668294322"/>
      </left>
      <right style="thin">
        <color theme="3" tint="0.39994506668294322"/>
      </right>
      <top style="medium">
        <color theme="3" tint="0.39994506668294322"/>
      </top>
      <bottom/>
      <diagonal/>
    </border>
    <border>
      <left style="thin">
        <color theme="3" tint="0.39994506668294322"/>
      </left>
      <right style="thin">
        <color theme="3" tint="0.39994506668294322"/>
      </right>
      <top style="medium">
        <color theme="3" tint="0.39994506668294322"/>
      </top>
      <bottom/>
      <diagonal/>
    </border>
    <border>
      <left style="thin">
        <color theme="3" tint="0.39994506668294322"/>
      </left>
      <right style="medium">
        <color theme="3" tint="0.39994506668294322"/>
      </right>
      <top style="medium">
        <color theme="3" tint="0.39994506668294322"/>
      </top>
      <bottom/>
      <diagonal/>
    </border>
    <border>
      <left style="medium">
        <color theme="3" tint="0.39991454817346722"/>
      </left>
      <right style="thin">
        <color theme="3" tint="0.39994506668294322"/>
      </right>
      <top style="medium">
        <color theme="3" tint="0.39991454817346722"/>
      </top>
      <bottom style="thin">
        <color theme="3" tint="0.39994506668294322"/>
      </bottom>
      <diagonal/>
    </border>
    <border>
      <left style="thin">
        <color theme="3" tint="0.39994506668294322"/>
      </left>
      <right style="thin">
        <color theme="3" tint="0.39994506668294322"/>
      </right>
      <top style="medium">
        <color theme="3" tint="0.39991454817346722"/>
      </top>
      <bottom style="thin">
        <color theme="3" tint="0.39994506668294322"/>
      </bottom>
      <diagonal/>
    </border>
    <border>
      <left style="thin">
        <color theme="3" tint="0.39997558519241921"/>
      </left>
      <right style="thin">
        <color indexed="64"/>
      </right>
      <top style="medium">
        <color theme="3" tint="0.39991454817346722"/>
      </top>
      <bottom style="thin">
        <color theme="3" tint="0.39997558519241921"/>
      </bottom>
      <diagonal/>
    </border>
    <border>
      <left style="thin">
        <color indexed="64"/>
      </left>
      <right style="thin">
        <color indexed="64"/>
      </right>
      <top style="medium">
        <color theme="3" tint="0.39991454817346722"/>
      </top>
      <bottom style="thin">
        <color theme="3" tint="0.39997558519241921"/>
      </bottom>
      <diagonal/>
    </border>
    <border>
      <left style="thin">
        <color indexed="64"/>
      </left>
      <right style="thin">
        <color theme="3" tint="0.39997558519241921"/>
      </right>
      <top style="medium">
        <color theme="3" tint="0.39991454817346722"/>
      </top>
      <bottom style="thin">
        <color theme="3" tint="0.39997558519241921"/>
      </bottom>
      <diagonal/>
    </border>
    <border>
      <left style="thin">
        <color theme="3" tint="0.39997558519241921"/>
      </left>
      <right/>
      <top style="medium">
        <color theme="3" tint="0.39991454817346722"/>
      </top>
      <bottom style="thin">
        <color theme="3" tint="0.39997558519241921"/>
      </bottom>
      <diagonal/>
    </border>
    <border>
      <left/>
      <right/>
      <top style="medium">
        <color theme="3" tint="0.39991454817346722"/>
      </top>
      <bottom style="thin">
        <color theme="3" tint="0.39997558519241921"/>
      </bottom>
      <diagonal/>
    </border>
    <border>
      <left/>
      <right style="thin">
        <color theme="3" tint="0.39997558519241921"/>
      </right>
      <top style="medium">
        <color theme="3" tint="0.39991454817346722"/>
      </top>
      <bottom style="thin">
        <color theme="3" tint="0.39997558519241921"/>
      </bottom>
      <diagonal/>
    </border>
    <border>
      <left/>
      <right style="medium">
        <color theme="3" tint="0.39991454817346722"/>
      </right>
      <top style="medium">
        <color theme="3" tint="0.39991454817346722"/>
      </top>
      <bottom style="thin">
        <color theme="3" tint="0.39997558519241921"/>
      </bottom>
      <diagonal/>
    </border>
    <border>
      <left style="medium">
        <color theme="3" tint="0.39991454817346722"/>
      </left>
      <right style="thin">
        <color theme="3" tint="0.39994506668294322"/>
      </right>
      <top style="thin">
        <color theme="3" tint="0.39994506668294322"/>
      </top>
      <bottom style="thin">
        <color theme="3" tint="0.39994506668294322"/>
      </bottom>
      <diagonal/>
    </border>
    <border>
      <left style="thin">
        <color indexed="64"/>
      </left>
      <right style="medium">
        <color theme="3" tint="0.39991454817346722"/>
      </right>
      <top style="thin">
        <color theme="3" tint="0.39997558519241921"/>
      </top>
      <bottom/>
      <diagonal/>
    </border>
    <border>
      <left style="thin">
        <color indexed="64"/>
      </left>
      <right style="medium">
        <color theme="3" tint="0.39991454817346722"/>
      </right>
      <top style="thin">
        <color theme="3" tint="0.39997558519241921"/>
      </top>
      <bottom style="thin">
        <color theme="3" tint="0.39997558519241921"/>
      </bottom>
      <diagonal/>
    </border>
    <border>
      <left style="medium">
        <color theme="3" tint="0.39991454817346722"/>
      </left>
      <right style="thin">
        <color indexed="64"/>
      </right>
      <top style="thin">
        <color theme="3" tint="0.39994506668294322"/>
      </top>
      <bottom style="medium">
        <color theme="3" tint="0.39991454817346722"/>
      </bottom>
      <diagonal/>
    </border>
    <border>
      <left style="thin">
        <color indexed="64"/>
      </left>
      <right style="thin">
        <color theme="3" tint="0.39997558519241921"/>
      </right>
      <top style="thin">
        <color theme="3" tint="0.39994506668294322"/>
      </top>
      <bottom style="medium">
        <color theme="3" tint="0.39991454817346722"/>
      </bottom>
      <diagonal/>
    </border>
    <border>
      <left style="thin">
        <color theme="3" tint="0.39997558519241921"/>
      </left>
      <right style="thin">
        <color indexed="64"/>
      </right>
      <top style="thin">
        <color theme="3" tint="0.39994506668294322"/>
      </top>
      <bottom style="medium">
        <color theme="3" tint="0.39991454817346722"/>
      </bottom>
      <diagonal/>
    </border>
    <border>
      <left style="thin">
        <color indexed="64"/>
      </left>
      <right style="thin">
        <color indexed="64"/>
      </right>
      <top style="thin">
        <color theme="3" tint="0.39994506668294322"/>
      </top>
      <bottom style="medium">
        <color theme="3" tint="0.39991454817346722"/>
      </bottom>
      <diagonal/>
    </border>
    <border>
      <left style="thin">
        <color theme="3" tint="0.39997558519241921"/>
      </left>
      <right style="thin">
        <color indexed="64"/>
      </right>
      <top style="thin">
        <color theme="3" tint="0.39997558519241921"/>
      </top>
      <bottom style="medium">
        <color theme="3" tint="0.39991454817346722"/>
      </bottom>
      <diagonal/>
    </border>
    <border>
      <left style="thin">
        <color indexed="64"/>
      </left>
      <right style="thin">
        <color indexed="64"/>
      </right>
      <top style="thin">
        <color theme="3" tint="0.39997558519241921"/>
      </top>
      <bottom style="medium">
        <color theme="3" tint="0.39991454817346722"/>
      </bottom>
      <diagonal/>
    </border>
    <border>
      <left style="thin">
        <color indexed="64"/>
      </left>
      <right style="thin">
        <color theme="3" tint="0.39997558519241921"/>
      </right>
      <top style="thin">
        <color theme="3" tint="0.39997558519241921"/>
      </top>
      <bottom style="medium">
        <color theme="3" tint="0.39991454817346722"/>
      </bottom>
      <diagonal/>
    </border>
    <border>
      <left style="thin">
        <color indexed="64"/>
      </left>
      <right style="medium">
        <color theme="3" tint="0.39991454817346722"/>
      </right>
      <top style="thin">
        <color theme="3" tint="0.39997558519241921"/>
      </top>
      <bottom style="medium">
        <color theme="3" tint="0.39991454817346722"/>
      </bottom>
      <diagonal/>
    </border>
    <border>
      <left style="thin">
        <color theme="3" tint="0.39994506668294322"/>
      </left>
      <right style="thin">
        <color theme="3" tint="0.39994506668294322"/>
      </right>
      <top/>
      <bottom/>
      <diagonal/>
    </border>
    <border>
      <left style="thin">
        <color theme="3" tint="0.39994506668294322"/>
      </left>
      <right style="medium">
        <color theme="3" tint="0.39997558519241921"/>
      </right>
      <top/>
      <bottom/>
      <diagonal/>
    </border>
    <border>
      <left style="thin">
        <color indexed="64"/>
      </left>
      <right/>
      <top style="thin">
        <color theme="3" tint="0.39994506668294322"/>
      </top>
      <bottom style="medium">
        <color theme="3" tint="0.39991454817346722"/>
      </bottom>
      <diagonal/>
    </border>
    <border>
      <left style="thin">
        <color theme="3" tint="0.39997558519241921"/>
      </left>
      <right/>
      <top style="thin">
        <color theme="3" tint="0.39994506668294322"/>
      </top>
      <bottom style="medium">
        <color theme="3" tint="0.39991454817346722"/>
      </bottom>
      <diagonal/>
    </border>
    <border>
      <left/>
      <right/>
      <top style="thin">
        <color theme="3" tint="0.39994506668294322"/>
      </top>
      <bottom style="medium">
        <color theme="3" tint="0.39991454817346722"/>
      </bottom>
      <diagonal/>
    </border>
    <border>
      <left/>
      <right style="thin">
        <color theme="3" tint="0.39997558519241921"/>
      </right>
      <top style="thin">
        <color theme="3" tint="0.39994506668294322"/>
      </top>
      <bottom style="medium">
        <color theme="3" tint="0.39991454817346722"/>
      </bottom>
      <diagonal/>
    </border>
    <border>
      <left style="thin">
        <color theme="3" tint="0.39997558519241921"/>
      </left>
      <right/>
      <top style="thin">
        <color theme="3" tint="0.39997558519241921"/>
      </top>
      <bottom style="medium">
        <color theme="3" tint="0.39991454817346722"/>
      </bottom>
      <diagonal/>
    </border>
    <border>
      <left/>
      <right/>
      <top style="thin">
        <color theme="3" tint="0.39997558519241921"/>
      </top>
      <bottom style="medium">
        <color theme="3" tint="0.39991454817346722"/>
      </bottom>
      <diagonal/>
    </border>
    <border>
      <left/>
      <right style="thin">
        <color theme="3" tint="0.39997558519241921"/>
      </right>
      <top style="thin">
        <color theme="3" tint="0.39997558519241921"/>
      </top>
      <bottom style="medium">
        <color theme="3" tint="0.39991454817346722"/>
      </bottom>
      <diagonal/>
    </border>
    <border>
      <left/>
      <right style="medium">
        <color theme="3" tint="0.39991454817346722"/>
      </right>
      <top style="thin">
        <color theme="3" tint="0.39997558519241921"/>
      </top>
      <bottom style="medium">
        <color theme="3" tint="0.39991454817346722"/>
      </bottom>
      <diagonal/>
    </border>
    <border>
      <left style="thin">
        <color theme="3" tint="0.39994506668294322"/>
      </left>
      <right style="medium">
        <color theme="3" tint="0.39991454817346722"/>
      </right>
      <top style="medium">
        <color theme="3" tint="0.39991454817346722"/>
      </top>
      <bottom style="thin">
        <color theme="3" tint="0.39994506668294322"/>
      </bottom>
      <diagonal/>
    </border>
    <border>
      <left style="thin">
        <color indexed="64"/>
      </left>
      <right style="medium">
        <color theme="3" tint="0.39991454817346722"/>
      </right>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medium">
        <color theme="3" tint="0.39994506668294322"/>
      </left>
      <right style="thin">
        <color theme="3" tint="0.39994506668294322"/>
      </right>
      <top style="thin">
        <color theme="3" tint="0.39994506668294322"/>
      </top>
      <bottom style="medium">
        <color theme="3" tint="0.39997558519241921"/>
      </bottom>
      <diagonal/>
    </border>
    <border>
      <left style="thin">
        <color theme="3" tint="0.39994506668294322"/>
      </left>
      <right style="thin">
        <color theme="3" tint="0.39994506668294322"/>
      </right>
      <top style="thin">
        <color theme="3" tint="0.39994506668294322"/>
      </top>
      <bottom style="medium">
        <color theme="3" tint="0.39997558519241921"/>
      </bottom>
      <diagonal/>
    </border>
    <border>
      <left style="thin">
        <color theme="3" tint="0.39991454817346722"/>
      </left>
      <right style="medium">
        <color theme="3" tint="0.39994506668294322"/>
      </right>
      <top style="thin">
        <color theme="3" tint="0.39991454817346722"/>
      </top>
      <bottom style="medium">
        <color theme="3" tint="0.39997558519241921"/>
      </bottom>
      <diagonal/>
    </border>
  </borders>
  <cellStyleXfs count="8">
    <xf numFmtId="0" fontId="0" fillId="0" borderId="0"/>
    <xf numFmtId="0" fontId="14" fillId="0" borderId="0"/>
    <xf numFmtId="0" fontId="15" fillId="0" borderId="0"/>
    <xf numFmtId="44" fontId="22" fillId="0" borderId="0" applyFont="0" applyFill="0" applyBorder="0" applyAlignment="0" applyProtection="0"/>
    <xf numFmtId="43" fontId="24" fillId="0" borderId="0" applyFont="0" applyFill="0" applyBorder="0" applyAlignment="0" applyProtection="0"/>
    <xf numFmtId="0" fontId="45" fillId="0" borderId="0" applyNumberFormat="0" applyFill="0" applyBorder="0" applyAlignment="0" applyProtection="0"/>
    <xf numFmtId="9" fontId="22" fillId="0" borderId="0" applyFont="0" applyFill="0" applyBorder="0" applyAlignment="0" applyProtection="0"/>
    <xf numFmtId="164" fontId="22" fillId="0" borderId="0" applyFont="0" applyFill="0" applyBorder="0" applyAlignment="0" applyProtection="0"/>
  </cellStyleXfs>
  <cellXfs count="788">
    <xf numFmtId="0" fontId="0" fillId="0" borderId="0" xfId="0"/>
    <xf numFmtId="0" fontId="5" fillId="2" borderId="0" xfId="0" applyFont="1" applyFill="1" applyAlignment="1" applyProtection="1">
      <alignment vertical="center" wrapText="1"/>
      <protection hidden="1"/>
    </xf>
    <xf numFmtId="0" fontId="3" fillId="2" borderId="0" xfId="0" applyFont="1" applyFill="1" applyAlignment="1" applyProtection="1">
      <alignment vertical="center" wrapText="1"/>
      <protection hidden="1"/>
    </xf>
    <xf numFmtId="0" fontId="9" fillId="2" borderId="0" xfId="0" applyFont="1" applyFill="1" applyAlignment="1" applyProtection="1">
      <alignment horizontal="center" vertical="center" wrapText="1"/>
      <protection hidden="1"/>
    </xf>
    <xf numFmtId="0" fontId="0" fillId="2" borderId="0" xfId="0" applyFill="1" applyAlignment="1" applyProtection="1">
      <alignment vertical="center"/>
      <protection hidden="1"/>
    </xf>
    <xf numFmtId="0" fontId="1" fillId="2" borderId="0" xfId="0" applyFont="1" applyFill="1" applyAlignment="1" applyProtection="1">
      <alignment horizontal="center" vertical="center" wrapText="1"/>
      <protection hidden="1"/>
    </xf>
    <xf numFmtId="0" fontId="5" fillId="2" borderId="4" xfId="0" applyFont="1" applyFill="1" applyBorder="1" applyAlignment="1" applyProtection="1">
      <alignment vertical="center" wrapText="1"/>
      <protection hidden="1"/>
    </xf>
    <xf numFmtId="0" fontId="10" fillId="2" borderId="0" xfId="0" applyFont="1" applyFill="1" applyAlignment="1" applyProtection="1">
      <alignment horizontal="left" vertical="center" wrapText="1"/>
      <protection hidden="1"/>
    </xf>
    <xf numFmtId="0" fontId="1" fillId="2" borderId="0" xfId="0" applyFont="1" applyFill="1" applyAlignment="1" applyProtection="1">
      <alignment vertical="center" wrapText="1"/>
      <protection hidden="1"/>
    </xf>
    <xf numFmtId="0" fontId="0" fillId="0" borderId="0" xfId="0" applyAlignment="1" applyProtection="1">
      <alignment vertical="center"/>
      <protection hidden="1"/>
    </xf>
    <xf numFmtId="0" fontId="12" fillId="2" borderId="0" xfId="0" applyFont="1" applyFill="1" applyAlignment="1" applyProtection="1">
      <alignment horizontal="left" vertical="center" wrapText="1"/>
      <protection hidden="1"/>
    </xf>
    <xf numFmtId="0" fontId="5" fillId="2" borderId="4" xfId="0" applyFont="1" applyFill="1" applyBorder="1" applyAlignment="1" applyProtection="1">
      <alignment horizontal="left" vertical="center" wrapText="1"/>
      <protection hidden="1"/>
    </xf>
    <xf numFmtId="0" fontId="5" fillId="2" borderId="5" xfId="0" applyFont="1" applyFill="1" applyBorder="1" applyAlignment="1" applyProtection="1">
      <alignment horizontal="left" vertical="center" wrapText="1"/>
      <protection hidden="1"/>
    </xf>
    <xf numFmtId="0" fontId="5" fillId="0" borderId="0" xfId="0" applyFont="1" applyAlignment="1" applyProtection="1">
      <alignment horizontal="center" vertical="center" wrapText="1"/>
      <protection hidden="1"/>
    </xf>
    <xf numFmtId="0" fontId="4" fillId="2" borderId="0" xfId="0" applyFont="1" applyFill="1" applyAlignment="1" applyProtection="1">
      <alignment vertical="center" wrapText="1"/>
      <protection hidden="1"/>
    </xf>
    <xf numFmtId="0" fontId="11" fillId="2" borderId="0" xfId="0" applyFont="1" applyFill="1" applyAlignment="1" applyProtection="1">
      <alignment horizontal="center" vertical="center" wrapText="1"/>
      <protection hidden="1"/>
    </xf>
    <xf numFmtId="0" fontId="5" fillId="2" borderId="6" xfId="0" applyFont="1" applyFill="1" applyBorder="1" applyAlignment="1" applyProtection="1">
      <alignment vertical="center" wrapText="1"/>
      <protection hidden="1"/>
    </xf>
    <xf numFmtId="0" fontId="9" fillId="2" borderId="0" xfId="0" applyFont="1" applyFill="1" applyAlignment="1" applyProtection="1">
      <alignment vertical="center" wrapText="1"/>
      <protection hidden="1"/>
    </xf>
    <xf numFmtId="0" fontId="9" fillId="2" borderId="0" xfId="0" applyFont="1" applyFill="1" applyAlignment="1" applyProtection="1">
      <alignment wrapText="1"/>
      <protection hidden="1"/>
    </xf>
    <xf numFmtId="0" fontId="6" fillId="4" borderId="0" xfId="0" applyFont="1" applyFill="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5" fillId="0" borderId="0" xfId="0" applyFont="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horizontal="right"/>
      <protection hidden="1"/>
    </xf>
    <xf numFmtId="0" fontId="4" fillId="2" borderId="0" xfId="0" applyFont="1" applyFill="1" applyAlignment="1" applyProtection="1">
      <alignment horizontal="right" wrapText="1"/>
      <protection hidden="1"/>
    </xf>
    <xf numFmtId="0" fontId="4" fillId="2" borderId="0" xfId="0" applyFont="1" applyFill="1" applyAlignment="1" applyProtection="1">
      <alignment wrapText="1"/>
      <protection hidden="1"/>
    </xf>
    <xf numFmtId="0" fontId="28" fillId="2" borderId="0" xfId="0" applyFont="1" applyFill="1" applyAlignment="1" applyProtection="1">
      <alignment horizontal="right"/>
      <protection hidden="1"/>
    </xf>
    <xf numFmtId="0" fontId="27" fillId="2" borderId="0" xfId="0" applyFont="1" applyFill="1" applyAlignment="1" applyProtection="1">
      <alignment horizontal="right" wrapText="1"/>
      <protection hidden="1"/>
    </xf>
    <xf numFmtId="0" fontId="29" fillId="2" borderId="0" xfId="0" applyFont="1" applyFill="1" applyAlignment="1" applyProtection="1">
      <alignment horizontal="center" vertical="center" wrapText="1"/>
      <protection hidden="1"/>
    </xf>
    <xf numFmtId="0" fontId="30" fillId="2" borderId="0" xfId="0" applyFont="1" applyFill="1" applyAlignment="1" applyProtection="1">
      <alignment vertical="center" wrapText="1"/>
      <protection hidden="1"/>
    </xf>
    <xf numFmtId="0" fontId="31" fillId="2" borderId="0" xfId="0" applyFont="1" applyFill="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5" fillId="2" borderId="0" xfId="0" applyFont="1" applyFill="1" applyAlignment="1" applyProtection="1">
      <alignment horizontal="justify" vertical="center" wrapText="1"/>
      <protection hidden="1"/>
    </xf>
    <xf numFmtId="0" fontId="5" fillId="0" borderId="0" xfId="0" applyFont="1" applyAlignment="1" applyProtection="1">
      <alignment horizontal="left" vertical="center" wrapText="1"/>
      <protection hidden="1"/>
    </xf>
    <xf numFmtId="0" fontId="37" fillId="6" borderId="0" xfId="0" applyFont="1" applyFill="1" applyAlignment="1" applyProtection="1">
      <alignment vertical="center" wrapText="1"/>
      <protection hidden="1"/>
    </xf>
    <xf numFmtId="0" fontId="37" fillId="6" borderId="0" xfId="0" applyFont="1" applyFill="1" applyAlignment="1" applyProtection="1">
      <alignment horizontal="right" wrapText="1"/>
      <protection hidden="1"/>
    </xf>
    <xf numFmtId="0" fontId="33" fillId="6" borderId="0" xfId="0" applyFont="1" applyFill="1" applyAlignment="1" applyProtection="1">
      <alignment vertical="center"/>
      <protection hidden="1"/>
    </xf>
    <xf numFmtId="3" fontId="26" fillId="0" borderId="0" xfId="0" applyNumberFormat="1" applyFont="1" applyAlignment="1" applyProtection="1">
      <alignment vertical="center" wrapText="1"/>
      <protection hidden="1"/>
    </xf>
    <xf numFmtId="0" fontId="0" fillId="0" borderId="0" xfId="0" applyAlignment="1" applyProtection="1">
      <alignment horizontal="right" vertical="center" wrapText="1"/>
      <protection hidden="1"/>
    </xf>
    <xf numFmtId="0" fontId="9"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4" fillId="0" borderId="0" xfId="0" applyFont="1" applyAlignment="1" applyProtection="1">
      <alignment vertical="center" wrapText="1"/>
      <protection hidden="1"/>
    </xf>
    <xf numFmtId="0" fontId="6" fillId="0" borderId="0" xfId="0" applyFont="1" applyAlignment="1" applyProtection="1">
      <alignment vertical="center" wrapText="1"/>
      <protection hidden="1"/>
    </xf>
    <xf numFmtId="0" fontId="39" fillId="2" borderId="0" xfId="0" applyFont="1" applyFill="1" applyAlignment="1" applyProtection="1">
      <alignment vertical="center"/>
      <protection hidden="1"/>
    </xf>
    <xf numFmtId="0" fontId="5" fillId="2" borderId="0" xfId="0" applyFont="1" applyFill="1" applyProtection="1">
      <protection hidden="1"/>
    </xf>
    <xf numFmtId="0" fontId="42" fillId="2" borderId="0" xfId="0" applyFont="1" applyFill="1" applyAlignment="1" applyProtection="1">
      <alignment wrapText="1"/>
      <protection hidden="1"/>
    </xf>
    <xf numFmtId="0" fontId="16" fillId="0" borderId="0" xfId="0" applyFont="1" applyAlignment="1" applyProtection="1">
      <alignment wrapText="1"/>
      <protection hidden="1"/>
    </xf>
    <xf numFmtId="0" fontId="0" fillId="2" borderId="0" xfId="0" applyFill="1" applyAlignment="1" applyProtection="1">
      <alignment vertical="top" wrapText="1"/>
      <protection hidden="1"/>
    </xf>
    <xf numFmtId="14" fontId="48" fillId="2" borderId="0" xfId="0" applyNumberFormat="1" applyFont="1" applyFill="1" applyAlignment="1" applyProtection="1">
      <alignment horizontal="center" vertical="center" wrapText="1"/>
      <protection hidden="1"/>
    </xf>
    <xf numFmtId="14" fontId="13" fillId="2" borderId="0" xfId="0" applyNumberFormat="1" applyFont="1" applyFill="1" applyAlignment="1" applyProtection="1">
      <alignment wrapText="1"/>
      <protection hidden="1"/>
    </xf>
    <xf numFmtId="0" fontId="23" fillId="0" borderId="0" xfId="0" applyFont="1" applyProtection="1">
      <protection hidden="1"/>
    </xf>
    <xf numFmtId="9" fontId="23" fillId="0" borderId="0" xfId="0" applyNumberFormat="1" applyFont="1" applyProtection="1">
      <protection hidden="1"/>
    </xf>
    <xf numFmtId="0" fontId="39" fillId="0" borderId="0" xfId="0" applyFont="1" applyAlignment="1" applyProtection="1">
      <alignment vertical="center"/>
      <protection hidden="1"/>
    </xf>
    <xf numFmtId="0" fontId="52" fillId="2" borderId="0" xfId="0" applyFont="1" applyFill="1" applyAlignment="1" applyProtection="1">
      <alignment vertical="center" wrapText="1"/>
      <protection hidden="1"/>
    </xf>
    <xf numFmtId="0" fontId="13" fillId="2" borderId="0" xfId="0" applyFont="1" applyFill="1" applyAlignment="1" applyProtection="1">
      <alignment vertical="center" wrapText="1"/>
      <protection hidden="1"/>
    </xf>
    <xf numFmtId="0" fontId="13" fillId="0" borderId="0" xfId="0" applyFont="1" applyAlignment="1" applyProtection="1">
      <alignment vertical="center" wrapText="1"/>
      <protection hidden="1"/>
    </xf>
    <xf numFmtId="0" fontId="52" fillId="0" borderId="0" xfId="0" applyFont="1" applyAlignment="1" applyProtection="1">
      <alignment vertical="center" wrapText="1"/>
      <protection hidden="1"/>
    </xf>
    <xf numFmtId="0" fontId="50" fillId="2" borderId="0" xfId="0" applyFont="1" applyFill="1" applyAlignment="1" applyProtection="1">
      <alignment vertical="center"/>
      <protection hidden="1"/>
    </xf>
    <xf numFmtId="0" fontId="39" fillId="0" borderId="0" xfId="0" applyFont="1" applyAlignment="1" applyProtection="1">
      <alignment vertical="center" wrapText="1"/>
      <protection hidden="1"/>
    </xf>
    <xf numFmtId="0" fontId="23" fillId="0" borderId="0" xfId="0" applyFont="1" applyAlignment="1" applyProtection="1">
      <alignment vertical="center"/>
      <protection hidden="1"/>
    </xf>
    <xf numFmtId="0" fontId="47" fillId="2" borderId="0" xfId="0" applyFont="1" applyFill="1" applyAlignment="1" applyProtection="1">
      <alignment vertical="center" wrapText="1"/>
      <protection hidden="1"/>
    </xf>
    <xf numFmtId="0" fontId="8" fillId="2" borderId="0" xfId="0" applyFont="1" applyFill="1" applyAlignment="1" applyProtection="1">
      <alignment horizontal="right"/>
      <protection hidden="1"/>
    </xf>
    <xf numFmtId="14" fontId="13" fillId="2" borderId="0" xfId="0" applyNumberFormat="1" applyFont="1" applyFill="1" applyAlignment="1" applyProtection="1">
      <alignment horizontal="left" wrapText="1"/>
      <protection hidden="1"/>
    </xf>
    <xf numFmtId="0" fontId="27" fillId="0" borderId="0" xfId="0" applyFont="1" applyAlignment="1" applyProtection="1">
      <alignment wrapText="1"/>
      <protection hidden="1"/>
    </xf>
    <xf numFmtId="0" fontId="58" fillId="2" borderId="0" xfId="0" applyFont="1" applyFill="1" applyAlignment="1" applyProtection="1">
      <alignment vertical="center" wrapText="1"/>
      <protection hidden="1"/>
    </xf>
    <xf numFmtId="0" fontId="39" fillId="0" borderId="0" xfId="0" applyFont="1" applyAlignment="1" applyProtection="1">
      <alignment wrapText="1"/>
      <protection hidden="1"/>
    </xf>
    <xf numFmtId="0" fontId="0" fillId="0" borderId="21" xfId="0" applyBorder="1" applyAlignment="1" applyProtection="1">
      <alignment vertical="center" wrapText="1"/>
      <protection hidden="1"/>
    </xf>
    <xf numFmtId="0" fontId="63" fillId="2" borderId="0" xfId="0" applyFont="1" applyFill="1" applyAlignment="1" applyProtection="1">
      <alignment horizontal="center" vertical="center" wrapText="1"/>
      <protection hidden="1"/>
    </xf>
    <xf numFmtId="0" fontId="62" fillId="2" borderId="0" xfId="0" applyFont="1" applyFill="1" applyAlignment="1" applyProtection="1">
      <alignment horizontal="center" vertical="center" wrapText="1"/>
      <protection hidden="1"/>
    </xf>
    <xf numFmtId="0" fontId="5" fillId="0" borderId="31"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36" xfId="0" applyFont="1" applyBorder="1" applyAlignment="1" applyProtection="1">
      <alignment horizontal="center" vertical="center" wrapText="1"/>
      <protection hidden="1"/>
    </xf>
    <xf numFmtId="0" fontId="13" fillId="2" borderId="34" xfId="0" applyFont="1" applyFill="1" applyBorder="1" applyAlignment="1" applyProtection="1">
      <alignment horizontal="left" vertical="center" wrapText="1" indent="1"/>
      <protection hidden="1"/>
    </xf>
    <xf numFmtId="0" fontId="50" fillId="2" borderId="28" xfId="0" applyFont="1" applyFill="1" applyBorder="1" applyAlignment="1" applyProtection="1">
      <alignment horizontal="center" vertical="center"/>
      <protection hidden="1"/>
    </xf>
    <xf numFmtId="0" fontId="38" fillId="0" borderId="35" xfId="0" applyFont="1" applyBorder="1" applyAlignment="1" applyProtection="1">
      <alignment horizontal="center" vertical="center" wrapText="1"/>
      <protection hidden="1"/>
    </xf>
    <xf numFmtId="0" fontId="5" fillId="2" borderId="35" xfId="0" applyFont="1" applyFill="1" applyBorder="1" applyAlignment="1" applyProtection="1">
      <alignment vertical="center" wrapText="1"/>
      <protection hidden="1"/>
    </xf>
    <xf numFmtId="0" fontId="0" fillId="2" borderId="35" xfId="0" applyFill="1" applyBorder="1" applyAlignment="1" applyProtection="1">
      <alignment vertical="center"/>
      <protection hidden="1"/>
    </xf>
    <xf numFmtId="0" fontId="50" fillId="2" borderId="0" xfId="0" applyFont="1" applyFill="1" applyAlignment="1" applyProtection="1">
      <alignment horizontal="justify" vertical="center" wrapText="1"/>
      <protection hidden="1"/>
    </xf>
    <xf numFmtId="14" fontId="50" fillId="2" borderId="0" xfId="0" applyNumberFormat="1" applyFont="1" applyFill="1" applyAlignment="1" applyProtection="1">
      <alignment horizontal="justify" vertical="center" wrapText="1"/>
      <protection hidden="1"/>
    </xf>
    <xf numFmtId="0" fontId="56" fillId="0" borderId="34" xfId="0" applyFont="1" applyBorder="1" applyAlignment="1" applyProtection="1">
      <alignment horizontal="justify" vertical="center" wrapText="1"/>
      <protection hidden="1"/>
    </xf>
    <xf numFmtId="0" fontId="56" fillId="2" borderId="34" xfId="0" applyFont="1" applyFill="1" applyBorder="1" applyAlignment="1" applyProtection="1">
      <alignment horizontal="justify" vertical="center" wrapText="1"/>
      <protection hidden="1"/>
    </xf>
    <xf numFmtId="0" fontId="69" fillId="11" borderId="35" xfId="0" applyFont="1" applyFill="1" applyBorder="1" applyAlignment="1" applyProtection="1">
      <alignment horizontal="justify" vertical="center" wrapText="1"/>
      <protection hidden="1"/>
    </xf>
    <xf numFmtId="0" fontId="1" fillId="2" borderId="63" xfId="0" applyFont="1" applyFill="1" applyBorder="1" applyAlignment="1" applyProtection="1">
      <alignment horizontal="center" vertical="center" wrapText="1"/>
      <protection hidden="1"/>
    </xf>
    <xf numFmtId="0" fontId="1" fillId="2" borderId="63" xfId="0" applyFont="1" applyFill="1" applyBorder="1" applyAlignment="1" applyProtection="1">
      <alignment vertical="center" wrapText="1"/>
      <protection hidden="1"/>
    </xf>
    <xf numFmtId="0" fontId="5" fillId="2" borderId="63" xfId="0" applyFont="1" applyFill="1" applyBorder="1" applyAlignment="1" applyProtection="1">
      <alignment vertical="center" wrapText="1"/>
      <protection hidden="1"/>
    </xf>
    <xf numFmtId="0" fontId="5" fillId="2" borderId="65" xfId="0" applyFont="1" applyFill="1" applyBorder="1" applyAlignment="1" applyProtection="1">
      <alignment horizontal="center" vertical="center" wrapText="1"/>
      <protection hidden="1"/>
    </xf>
    <xf numFmtId="0" fontId="5" fillId="2" borderId="60" xfId="0" applyFont="1" applyFill="1" applyBorder="1" applyAlignment="1" applyProtection="1">
      <alignment horizontal="center" vertical="center" wrapText="1"/>
      <protection hidden="1"/>
    </xf>
    <xf numFmtId="0" fontId="3" fillId="2" borderId="64" xfId="0" applyFont="1" applyFill="1" applyBorder="1" applyAlignment="1" applyProtection="1">
      <alignment vertical="center" wrapText="1"/>
      <protection hidden="1"/>
    </xf>
    <xf numFmtId="0" fontId="10" fillId="2" borderId="64" xfId="0" applyFont="1" applyFill="1" applyBorder="1" applyAlignment="1" applyProtection="1">
      <alignment horizontal="left" vertical="center" wrapText="1"/>
      <protection hidden="1"/>
    </xf>
    <xf numFmtId="0" fontId="3" fillId="2" borderId="63" xfId="0" applyFont="1" applyFill="1" applyBorder="1" applyAlignment="1" applyProtection="1">
      <alignment vertical="center" wrapText="1"/>
      <protection hidden="1"/>
    </xf>
    <xf numFmtId="0" fontId="5" fillId="2" borderId="71" xfId="0" applyFont="1" applyFill="1" applyBorder="1" applyAlignment="1" applyProtection="1">
      <alignment horizontal="center" vertical="center" wrapText="1"/>
      <protection hidden="1"/>
    </xf>
    <xf numFmtId="0" fontId="0" fillId="2" borderId="72" xfId="0" applyFill="1" applyBorder="1" applyAlignment="1" applyProtection="1">
      <alignment vertical="center"/>
      <protection hidden="1"/>
    </xf>
    <xf numFmtId="0" fontId="4" fillId="2" borderId="73" xfId="0" applyFont="1" applyFill="1" applyBorder="1" applyAlignment="1" applyProtection="1">
      <alignment vertical="center" wrapText="1"/>
      <protection hidden="1"/>
    </xf>
    <xf numFmtId="0" fontId="0" fillId="0" borderId="0" xfId="0" applyProtection="1">
      <protection hidden="1"/>
    </xf>
    <xf numFmtId="0" fontId="1"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4" fontId="5" fillId="2" borderId="28" xfId="0" applyNumberFormat="1" applyFont="1" applyFill="1" applyBorder="1" applyAlignment="1" applyProtection="1">
      <alignment vertical="center" wrapText="1"/>
      <protection hidden="1"/>
    </xf>
    <xf numFmtId="4" fontId="13" fillId="0" borderId="35" xfId="0" applyNumberFormat="1" applyFont="1" applyBorder="1" applyAlignment="1" applyProtection="1">
      <alignment vertical="center" wrapText="1"/>
      <protection hidden="1"/>
    </xf>
    <xf numFmtId="0" fontId="7" fillId="0" borderId="0" xfId="0" applyFont="1" applyAlignment="1" applyProtection="1">
      <alignment horizontal="left" vertical="top" wrapText="1"/>
      <protection hidden="1"/>
    </xf>
    <xf numFmtId="0" fontId="25" fillId="2" borderId="0" xfId="0" applyFont="1" applyFill="1" applyAlignment="1" applyProtection="1">
      <alignment wrapText="1"/>
      <protection hidden="1"/>
    </xf>
    <xf numFmtId="0" fontId="13" fillId="2" borderId="0" xfId="0" applyFont="1" applyFill="1" applyAlignment="1" applyProtection="1">
      <alignment wrapText="1"/>
      <protection hidden="1"/>
    </xf>
    <xf numFmtId="4" fontId="13" fillId="0" borderId="28" xfId="0" applyNumberFormat="1" applyFont="1" applyBorder="1" applyAlignment="1" applyProtection="1">
      <alignment vertical="center" wrapText="1"/>
      <protection hidden="1"/>
    </xf>
    <xf numFmtId="0" fontId="18" fillId="0" borderId="43" xfId="0" applyFont="1" applyBorder="1" applyAlignment="1" applyProtection="1">
      <alignment horizontal="center" vertical="center"/>
      <protection hidden="1"/>
    </xf>
    <xf numFmtId="49" fontId="17" fillId="0" borderId="44" xfId="0" applyNumberFormat="1" applyFont="1" applyBorder="1" applyAlignment="1" applyProtection="1">
      <alignment horizontal="left" vertical="center"/>
      <protection hidden="1"/>
    </xf>
    <xf numFmtId="4" fontId="25" fillId="0" borderId="35" xfId="0" applyNumberFormat="1" applyFont="1" applyBorder="1" applyAlignment="1" applyProtection="1">
      <alignment vertical="center" wrapText="1"/>
      <protection hidden="1"/>
    </xf>
    <xf numFmtId="0" fontId="13" fillId="0" borderId="42" xfId="0" applyFont="1" applyBorder="1" applyAlignment="1" applyProtection="1">
      <alignment vertical="center" wrapText="1"/>
      <protection hidden="1"/>
    </xf>
    <xf numFmtId="0" fontId="0" fillId="2" borderId="0" xfId="0" applyFill="1" applyAlignment="1" applyProtection="1">
      <alignment vertical="center" wrapText="1"/>
      <protection hidden="1"/>
    </xf>
    <xf numFmtId="0" fontId="5" fillId="2" borderId="104" xfId="0" applyFont="1" applyFill="1" applyBorder="1" applyAlignment="1" applyProtection="1">
      <alignment vertical="center" wrapText="1"/>
      <protection hidden="1"/>
    </xf>
    <xf numFmtId="0" fontId="5" fillId="2" borderId="104" xfId="0" applyFont="1" applyFill="1" applyBorder="1" applyAlignment="1" applyProtection="1">
      <alignment horizontal="left" vertical="center" wrapText="1"/>
      <protection hidden="1"/>
    </xf>
    <xf numFmtId="0" fontId="5" fillId="2" borderId="105" xfId="0" applyFont="1" applyFill="1" applyBorder="1" applyAlignment="1" applyProtection="1">
      <alignment vertical="center" wrapText="1"/>
      <protection hidden="1"/>
    </xf>
    <xf numFmtId="0" fontId="1" fillId="2" borderId="106" xfId="0" applyFont="1" applyFill="1" applyBorder="1" applyAlignment="1" applyProtection="1">
      <alignment vertical="center" wrapText="1"/>
      <protection hidden="1"/>
    </xf>
    <xf numFmtId="0" fontId="5" fillId="2" borderId="106" xfId="0" applyFont="1" applyFill="1" applyBorder="1" applyAlignment="1" applyProtection="1">
      <alignment vertical="center" wrapText="1"/>
      <protection hidden="1"/>
    </xf>
    <xf numFmtId="0" fontId="5" fillId="2" borderId="0" xfId="0" applyFont="1" applyFill="1" applyAlignment="1" applyProtection="1">
      <alignment horizontal="left" wrapText="1"/>
      <protection hidden="1"/>
    </xf>
    <xf numFmtId="0" fontId="5" fillId="2" borderId="107" xfId="0" applyFont="1" applyFill="1" applyBorder="1" applyAlignment="1" applyProtection="1">
      <alignment horizontal="left" wrapText="1"/>
      <protection hidden="1"/>
    </xf>
    <xf numFmtId="0" fontId="13" fillId="2" borderId="107" xfId="0" applyFont="1" applyFill="1" applyBorder="1" applyAlignment="1" applyProtection="1">
      <alignment horizontal="left" wrapText="1"/>
      <protection hidden="1"/>
    </xf>
    <xf numFmtId="0" fontId="5" fillId="2" borderId="106" xfId="0" applyFont="1" applyFill="1" applyBorder="1" applyAlignment="1" applyProtection="1">
      <alignment horizontal="left" wrapText="1"/>
      <protection hidden="1"/>
    </xf>
    <xf numFmtId="0" fontId="41" fillId="2" borderId="107" xfId="0" applyFont="1" applyFill="1" applyBorder="1" applyAlignment="1" applyProtection="1">
      <alignment horizontal="left" vertical="center" wrapText="1"/>
      <protection hidden="1"/>
    </xf>
    <xf numFmtId="0" fontId="5" fillId="2" borderId="108" xfId="0" applyFont="1" applyFill="1" applyBorder="1" applyAlignment="1" applyProtection="1">
      <alignment horizontal="left" vertical="center" wrapText="1"/>
      <protection hidden="1"/>
    </xf>
    <xf numFmtId="49" fontId="13" fillId="2" borderId="0" xfId="0" applyNumberFormat="1" applyFont="1" applyFill="1" applyAlignment="1" applyProtection="1">
      <alignment vertical="center"/>
      <protection hidden="1"/>
    </xf>
    <xf numFmtId="0" fontId="9" fillId="2" borderId="114" xfId="0" applyFont="1" applyFill="1" applyBorder="1" applyAlignment="1" applyProtection="1">
      <alignment horizontal="center" vertical="center" wrapText="1"/>
      <protection hidden="1"/>
    </xf>
    <xf numFmtId="0" fontId="0" fillId="2" borderId="115" xfId="0" applyFill="1" applyBorder="1" applyAlignment="1" applyProtection="1">
      <alignment vertical="center"/>
      <protection hidden="1"/>
    </xf>
    <xf numFmtId="0" fontId="9" fillId="2" borderId="115" xfId="0" applyFont="1" applyFill="1" applyBorder="1" applyAlignment="1" applyProtection="1">
      <alignment horizontal="center" vertical="center" wrapText="1"/>
      <protection hidden="1"/>
    </xf>
    <xf numFmtId="0" fontId="9" fillId="2" borderId="116" xfId="0" applyFont="1" applyFill="1" applyBorder="1" applyAlignment="1" applyProtection="1">
      <alignment horizontal="center" vertical="center" wrapText="1"/>
      <protection hidden="1"/>
    </xf>
    <xf numFmtId="0" fontId="13" fillId="2" borderId="121" xfId="0" applyFont="1" applyFill="1" applyBorder="1" applyAlignment="1" applyProtection="1">
      <alignment vertical="center" wrapText="1"/>
      <protection hidden="1"/>
    </xf>
    <xf numFmtId="0" fontId="13" fillId="2" borderId="122" xfId="0" applyFont="1" applyFill="1" applyBorder="1" applyAlignment="1" applyProtection="1">
      <alignment vertical="center" wrapText="1"/>
      <protection hidden="1"/>
    </xf>
    <xf numFmtId="0" fontId="62" fillId="2" borderId="61" xfId="0" applyFont="1" applyFill="1" applyBorder="1" applyAlignment="1" applyProtection="1">
      <alignment vertical="center" wrapText="1"/>
      <protection hidden="1"/>
    </xf>
    <xf numFmtId="0" fontId="13" fillId="2" borderId="124" xfId="0" applyFont="1" applyFill="1" applyBorder="1" applyAlignment="1" applyProtection="1">
      <alignment vertical="center" wrapText="1"/>
      <protection hidden="1"/>
    </xf>
    <xf numFmtId="0" fontId="5" fillId="2" borderId="38" xfId="0" applyFont="1" applyFill="1" applyBorder="1" applyAlignment="1" applyProtection="1">
      <alignment vertical="center" wrapText="1"/>
      <protection hidden="1"/>
    </xf>
    <xf numFmtId="0" fontId="13" fillId="2" borderId="114" xfId="0" applyFont="1" applyFill="1" applyBorder="1" applyAlignment="1" applyProtection="1">
      <alignment horizontal="left" vertical="center" wrapText="1"/>
      <protection hidden="1"/>
    </xf>
    <xf numFmtId="0" fontId="39" fillId="2" borderId="115" xfId="0" applyFont="1" applyFill="1" applyBorder="1" applyAlignment="1" applyProtection="1">
      <alignment vertical="center"/>
      <protection hidden="1"/>
    </xf>
    <xf numFmtId="0" fontId="13" fillId="2" borderId="116" xfId="0" applyFont="1" applyFill="1" applyBorder="1" applyAlignment="1" applyProtection="1">
      <alignment horizontal="left" vertical="center" wrapText="1"/>
      <protection hidden="1"/>
    </xf>
    <xf numFmtId="0" fontId="13" fillId="0" borderId="114" xfId="0" applyFont="1" applyBorder="1" applyAlignment="1" applyProtection="1">
      <alignment horizontal="center" vertical="center" wrapText="1"/>
      <protection hidden="1"/>
    </xf>
    <xf numFmtId="0" fontId="13" fillId="0" borderId="117" xfId="0" applyFont="1" applyBorder="1" applyAlignment="1" applyProtection="1">
      <alignment horizontal="center" vertical="center" wrapText="1"/>
      <protection hidden="1"/>
    </xf>
    <xf numFmtId="0" fontId="37" fillId="0" borderId="0" xfId="0" applyFont="1" applyAlignment="1" applyProtection="1">
      <alignment vertical="center" wrapText="1"/>
      <protection hidden="1"/>
    </xf>
    <xf numFmtId="0" fontId="37" fillId="0" borderId="0" xfId="0" applyFont="1" applyAlignment="1" applyProtection="1">
      <alignment horizontal="right" wrapText="1"/>
      <protection hidden="1"/>
    </xf>
    <xf numFmtId="0" fontId="33" fillId="0" borderId="0" xfId="0" applyFont="1" applyAlignment="1" applyProtection="1">
      <alignment vertical="center"/>
      <protection hidden="1"/>
    </xf>
    <xf numFmtId="0" fontId="78" fillId="0" borderId="0" xfId="0" applyFont="1" applyAlignment="1" applyProtection="1">
      <alignment vertical="center"/>
      <protection hidden="1"/>
    </xf>
    <xf numFmtId="0" fontId="33" fillId="0" borderId="0" xfId="0" applyFont="1" applyAlignment="1" applyProtection="1">
      <alignment horizontal="left" vertical="center" wrapText="1"/>
      <protection hidden="1"/>
    </xf>
    <xf numFmtId="0" fontId="5" fillId="0" borderId="131" xfId="0" applyFont="1" applyBorder="1" applyAlignment="1" applyProtection="1">
      <alignment horizontal="center" vertical="center" wrapText="1"/>
      <protection hidden="1"/>
    </xf>
    <xf numFmtId="0" fontId="5" fillId="0" borderId="133" xfId="0" applyFont="1" applyBorder="1" applyAlignment="1" applyProtection="1">
      <alignment horizontal="center" vertical="center" wrapText="1"/>
      <protection hidden="1"/>
    </xf>
    <xf numFmtId="0" fontId="5" fillId="2" borderId="136" xfId="0" applyFont="1" applyFill="1" applyBorder="1" applyAlignment="1" applyProtection="1">
      <alignment vertical="center" wrapText="1"/>
      <protection hidden="1"/>
    </xf>
    <xf numFmtId="0" fontId="35" fillId="0" borderId="144" xfId="0" applyFont="1" applyBorder="1" applyAlignment="1" applyProtection="1">
      <alignment horizontal="center" vertical="center" wrapText="1"/>
      <protection hidden="1"/>
    </xf>
    <xf numFmtId="0" fontId="25" fillId="4" borderId="144" xfId="0" applyFont="1" applyFill="1" applyBorder="1" applyAlignment="1" applyProtection="1">
      <alignment horizontal="center" vertical="center" wrapText="1"/>
      <protection hidden="1"/>
    </xf>
    <xf numFmtId="0" fontId="13" fillId="0" borderId="34" xfId="0" applyFont="1" applyBorder="1" applyAlignment="1" applyProtection="1">
      <alignment vertical="center" wrapText="1"/>
      <protection hidden="1"/>
    </xf>
    <xf numFmtId="3" fontId="25" fillId="0" borderId="37" xfId="3" applyNumberFormat="1" applyFont="1" applyFill="1" applyBorder="1" applyAlignment="1" applyProtection="1">
      <alignment horizontal="right" vertical="center" shrinkToFit="1"/>
      <protection hidden="1"/>
    </xf>
    <xf numFmtId="3" fontId="25" fillId="0" borderId="38" xfId="3" applyNumberFormat="1" applyFont="1" applyFill="1" applyBorder="1" applyAlignment="1" applyProtection="1">
      <alignment horizontal="right" vertical="center" shrinkToFit="1"/>
      <protection hidden="1"/>
    </xf>
    <xf numFmtId="0" fontId="13" fillId="0" borderId="34" xfId="0" applyFont="1" applyBorder="1" applyAlignment="1" applyProtection="1">
      <alignment horizontal="left" vertical="center" wrapText="1" indent="1"/>
      <protection hidden="1"/>
    </xf>
    <xf numFmtId="0" fontId="13" fillId="2" borderId="146" xfId="0" applyFont="1" applyFill="1" applyBorder="1" applyAlignment="1" applyProtection="1">
      <alignment horizontal="right" vertical="center" shrinkToFit="1"/>
      <protection hidden="1"/>
    </xf>
    <xf numFmtId="0" fontId="56" fillId="2" borderId="0" xfId="0" applyFont="1" applyFill="1" applyAlignment="1" applyProtection="1">
      <alignment horizontal="right" vertical="center" wrapText="1"/>
      <protection hidden="1"/>
    </xf>
    <xf numFmtId="3" fontId="56" fillId="2" borderId="0" xfId="0" applyNumberFormat="1" applyFont="1" applyFill="1" applyAlignment="1" applyProtection="1">
      <alignment horizontal="center" vertical="center" wrapText="1"/>
      <protection hidden="1"/>
    </xf>
    <xf numFmtId="0" fontId="58" fillId="2" borderId="0" xfId="0" applyFont="1" applyFill="1" applyAlignment="1" applyProtection="1">
      <alignment horizontal="center" vertical="center" wrapText="1"/>
      <protection hidden="1"/>
    </xf>
    <xf numFmtId="0" fontId="9" fillId="2" borderId="62" xfId="0" applyFont="1" applyFill="1" applyBorder="1" applyAlignment="1" applyProtection="1">
      <alignment horizontal="center" vertical="center" wrapText="1"/>
      <protection hidden="1"/>
    </xf>
    <xf numFmtId="3" fontId="80" fillId="0" borderId="0" xfId="0" applyNumberFormat="1" applyFont="1" applyAlignment="1" applyProtection="1">
      <alignment vertical="center" wrapText="1"/>
      <protection hidden="1"/>
    </xf>
    <xf numFmtId="0" fontId="5" fillId="0" borderId="98" xfId="0" applyFont="1" applyBorder="1" applyAlignment="1" applyProtection="1">
      <alignment horizontal="center" vertical="center" wrapText="1"/>
      <protection hidden="1"/>
    </xf>
    <xf numFmtId="10" fontId="5" fillId="2" borderId="28" xfId="6" applyNumberFormat="1" applyFont="1" applyFill="1" applyBorder="1" applyAlignment="1" applyProtection="1">
      <alignment vertical="center" wrapText="1"/>
      <protection hidden="1"/>
    </xf>
    <xf numFmtId="0" fontId="38" fillId="0" borderId="54" xfId="0" applyFont="1" applyBorder="1" applyAlignment="1" applyProtection="1">
      <alignment horizontal="center" vertical="center" wrapText="1"/>
      <protection hidden="1"/>
    </xf>
    <xf numFmtId="0" fontId="3" fillId="2" borderId="164" xfId="0" applyFont="1" applyFill="1" applyBorder="1" applyAlignment="1" applyProtection="1">
      <alignment vertical="center" wrapText="1"/>
      <protection hidden="1"/>
    </xf>
    <xf numFmtId="0" fontId="13" fillId="2" borderId="163" xfId="0" applyFont="1" applyFill="1" applyBorder="1" applyAlignment="1" applyProtection="1">
      <alignment vertical="center" wrapText="1"/>
      <protection hidden="1"/>
    </xf>
    <xf numFmtId="0" fontId="9" fillId="0" borderId="164" xfId="0" applyFont="1" applyBorder="1" applyAlignment="1" applyProtection="1">
      <alignment vertical="center" wrapText="1"/>
      <protection hidden="1"/>
    </xf>
    <xf numFmtId="0" fontId="38" fillId="2" borderId="28" xfId="0" applyFont="1" applyFill="1" applyBorder="1" applyAlignment="1" applyProtection="1">
      <alignment horizontal="center" vertical="center" wrapText="1"/>
      <protection hidden="1"/>
    </xf>
    <xf numFmtId="49" fontId="7" fillId="0" borderId="0" xfId="0" applyNumberFormat="1" applyFont="1" applyAlignment="1" applyProtection="1">
      <alignment vertical="center" wrapText="1"/>
      <protection hidden="1"/>
    </xf>
    <xf numFmtId="0" fontId="7" fillId="0" borderId="0" xfId="0" applyFont="1" applyAlignment="1" applyProtection="1">
      <alignment vertical="center" wrapText="1"/>
      <protection hidden="1"/>
    </xf>
    <xf numFmtId="49" fontId="11" fillId="0" borderId="0" xfId="0" applyNumberFormat="1" applyFont="1" applyAlignment="1" applyProtection="1">
      <alignment vertical="center" wrapText="1"/>
      <protection hidden="1"/>
    </xf>
    <xf numFmtId="0" fontId="2" fillId="0" borderId="0" xfId="0" applyFont="1" applyAlignment="1" applyProtection="1">
      <alignment vertical="center" wrapText="1"/>
      <protection hidden="1"/>
    </xf>
    <xf numFmtId="4" fontId="13" fillId="0" borderId="38" xfId="0" applyNumberFormat="1" applyFont="1" applyBorder="1" applyAlignment="1" applyProtection="1">
      <alignment vertical="center" wrapText="1"/>
      <protection hidden="1"/>
    </xf>
    <xf numFmtId="0" fontId="0" fillId="0" borderId="21" xfId="0" applyBorder="1" applyAlignment="1" applyProtection="1">
      <alignment horizontal="center" vertical="center" wrapText="1"/>
      <protection hidden="1"/>
    </xf>
    <xf numFmtId="0" fontId="5" fillId="2" borderId="0" xfId="0" applyFont="1" applyFill="1" applyAlignment="1" applyProtection="1">
      <alignment horizontal="left" vertical="center" wrapText="1"/>
      <protection hidden="1"/>
    </xf>
    <xf numFmtId="0" fontId="2" fillId="0" borderId="0" xfId="0" applyFont="1" applyAlignment="1" applyProtection="1">
      <alignment horizontal="center" vertical="center" wrapText="1"/>
      <protection hidden="1"/>
    </xf>
    <xf numFmtId="0" fontId="25" fillId="2" borderId="0" xfId="0" applyFont="1" applyFill="1" applyAlignment="1" applyProtection="1">
      <alignment horizontal="center" vertical="center" wrapText="1"/>
      <protection hidden="1"/>
    </xf>
    <xf numFmtId="43" fontId="56" fillId="2" borderId="28" xfId="4" applyFont="1" applyFill="1" applyBorder="1" applyAlignment="1" applyProtection="1">
      <alignment horizontal="center" vertical="center" wrapText="1"/>
      <protection hidden="1"/>
    </xf>
    <xf numFmtId="43" fontId="56" fillId="2" borderId="35" xfId="4" applyFont="1" applyFill="1" applyBorder="1" applyAlignment="1" applyProtection="1">
      <alignment horizontal="center" vertical="center" wrapText="1"/>
      <protection hidden="1"/>
    </xf>
    <xf numFmtId="0" fontId="13" fillId="2" borderId="0" xfId="0" applyFont="1" applyFill="1" applyAlignment="1" applyProtection="1">
      <alignment horizontal="left" vertical="center" wrapText="1"/>
      <protection hidden="1"/>
    </xf>
    <xf numFmtId="0" fontId="13" fillId="2" borderId="0" xfId="0" applyFont="1" applyFill="1" applyAlignment="1" applyProtection="1">
      <alignment horizontal="right" wrapText="1"/>
      <protection hidden="1"/>
    </xf>
    <xf numFmtId="0" fontId="25" fillId="2" borderId="28" xfId="0" applyFont="1" applyFill="1" applyBorder="1" applyAlignment="1" applyProtection="1">
      <alignment horizontal="center" vertical="center" wrapText="1"/>
      <protection hidden="1"/>
    </xf>
    <xf numFmtId="3" fontId="40" fillId="0" borderId="0" xfId="0" applyNumberFormat="1" applyFont="1" applyAlignment="1" applyProtection="1">
      <alignment vertical="center" wrapText="1"/>
      <protection hidden="1"/>
    </xf>
    <xf numFmtId="0" fontId="9" fillId="2" borderId="0" xfId="0" applyFont="1" applyFill="1" applyAlignment="1" applyProtection="1">
      <alignment horizontal="left" vertical="center" wrapText="1"/>
      <protection hidden="1"/>
    </xf>
    <xf numFmtId="0" fontId="0" fillId="0" borderId="30" xfId="0" applyBorder="1" applyAlignment="1" applyProtection="1">
      <alignment horizontal="center" vertical="center" wrapText="1"/>
      <protection hidden="1"/>
    </xf>
    <xf numFmtId="0" fontId="25" fillId="2" borderId="34" xfId="0" applyFont="1" applyFill="1" applyBorder="1" applyAlignment="1" applyProtection="1">
      <alignment horizontal="left" vertical="center" wrapText="1"/>
      <protection hidden="1"/>
    </xf>
    <xf numFmtId="0" fontId="25" fillId="4" borderId="115" xfId="0" applyFont="1" applyFill="1" applyBorder="1" applyAlignment="1" applyProtection="1">
      <alignment horizontal="center" vertical="center" wrapText="1"/>
      <protection hidden="1"/>
    </xf>
    <xf numFmtId="0" fontId="35" fillId="0" borderId="115" xfId="0" applyFont="1" applyBorder="1" applyAlignment="1" applyProtection="1">
      <alignment horizontal="center" vertical="center" wrapText="1"/>
      <protection hidden="1"/>
    </xf>
    <xf numFmtId="0" fontId="13" fillId="2" borderId="121" xfId="0" applyFont="1" applyFill="1" applyBorder="1" applyAlignment="1" applyProtection="1">
      <alignment horizontal="left" vertical="center" wrapText="1"/>
      <protection hidden="1"/>
    </xf>
    <xf numFmtId="0" fontId="13" fillId="2" borderId="115" xfId="0" applyFont="1" applyFill="1" applyBorder="1" applyAlignment="1" applyProtection="1">
      <alignment horizontal="left" vertical="center" wrapText="1"/>
      <protection hidden="1"/>
    </xf>
    <xf numFmtId="0" fontId="59" fillId="0" borderId="34" xfId="0" applyFont="1" applyBorder="1" applyAlignment="1" applyProtection="1">
      <alignment horizontal="center" vertical="center" wrapText="1"/>
      <protection hidden="1"/>
    </xf>
    <xf numFmtId="0" fontId="5" fillId="2" borderId="107" xfId="0" applyFont="1" applyFill="1" applyBorder="1" applyAlignment="1" applyProtection="1">
      <alignment horizontal="left" vertical="center" wrapText="1"/>
      <protection hidden="1"/>
    </xf>
    <xf numFmtId="0" fontId="5" fillId="2" borderId="0" xfId="0" applyFont="1" applyFill="1" applyAlignment="1" applyProtection="1">
      <alignment horizontal="center" vertical="center" wrapText="1"/>
      <protection hidden="1"/>
    </xf>
    <xf numFmtId="0" fontId="38" fillId="0" borderId="159" xfId="0" applyFont="1" applyBorder="1" applyAlignment="1" applyProtection="1">
      <alignment horizontal="center" vertical="center" wrapText="1"/>
      <protection hidden="1"/>
    </xf>
    <xf numFmtId="4" fontId="13" fillId="0" borderId="28" xfId="0" applyNumberFormat="1" applyFont="1" applyBorder="1" applyAlignment="1" applyProtection="1">
      <alignment horizontal="left" vertical="center" wrapText="1"/>
      <protection hidden="1"/>
    </xf>
    <xf numFmtId="0" fontId="39" fillId="0" borderId="28" xfId="0" applyFont="1" applyBorder="1" applyAlignment="1" applyProtection="1">
      <alignment horizontal="center" vertical="center" wrapText="1"/>
      <protection hidden="1"/>
    </xf>
    <xf numFmtId="0" fontId="13" fillId="2" borderId="35" xfId="0" applyFont="1" applyFill="1" applyBorder="1" applyAlignment="1" applyProtection="1">
      <alignment horizontal="center" vertical="center" wrapText="1"/>
      <protection hidden="1"/>
    </xf>
    <xf numFmtId="0" fontId="36" fillId="2" borderId="0" xfId="0" applyFont="1" applyFill="1" applyAlignment="1" applyProtection="1">
      <alignment horizontal="center" vertical="center" wrapText="1"/>
      <protection hidden="1"/>
    </xf>
    <xf numFmtId="0" fontId="13" fillId="0" borderId="28" xfId="0" applyFont="1" applyBorder="1" applyAlignment="1" applyProtection="1">
      <alignment horizontal="center" vertical="center" wrapText="1"/>
      <protection hidden="1"/>
    </xf>
    <xf numFmtId="0" fontId="39" fillId="0" borderId="0" xfId="0" applyFont="1" applyAlignment="1" applyProtection="1">
      <alignment horizontal="center" vertical="center"/>
      <protection hidden="1"/>
    </xf>
    <xf numFmtId="0" fontId="38" fillId="0" borderId="28" xfId="0" applyFont="1" applyBorder="1" applyAlignment="1" applyProtection="1">
      <alignment horizontal="center" vertical="center" wrapText="1"/>
      <protection hidden="1"/>
    </xf>
    <xf numFmtId="0" fontId="39" fillId="7" borderId="0" xfId="0" applyFont="1" applyFill="1" applyProtection="1">
      <protection hidden="1"/>
    </xf>
    <xf numFmtId="0" fontId="48" fillId="2" borderId="34" xfId="0" applyFont="1" applyFill="1" applyBorder="1" applyAlignment="1" applyProtection="1">
      <alignment horizontal="justify" vertical="center"/>
      <protection hidden="1"/>
    </xf>
    <xf numFmtId="0" fontId="48" fillId="2" borderId="35" xfId="0" applyFont="1" applyFill="1" applyBorder="1" applyAlignment="1" applyProtection="1">
      <alignment horizontal="justify" vertical="center"/>
      <protection hidden="1"/>
    </xf>
    <xf numFmtId="0" fontId="48" fillId="2" borderId="35" xfId="0" applyFont="1" applyFill="1" applyBorder="1" applyAlignment="1" applyProtection="1">
      <alignment horizontal="justify" wrapText="1"/>
      <protection hidden="1"/>
    </xf>
    <xf numFmtId="0" fontId="65" fillId="2" borderId="34" xfId="0" applyFont="1" applyFill="1" applyBorder="1" applyAlignment="1" applyProtection="1">
      <alignment horizontal="justify" vertical="center"/>
      <protection hidden="1"/>
    </xf>
    <xf numFmtId="0" fontId="50" fillId="2" borderId="34" xfId="0" applyFont="1" applyFill="1" applyBorder="1" applyAlignment="1" applyProtection="1">
      <alignment horizontal="justify" vertical="center"/>
      <protection hidden="1"/>
    </xf>
    <xf numFmtId="0" fontId="56" fillId="2" borderId="34" xfId="0" applyFont="1" applyFill="1" applyBorder="1" applyAlignment="1" applyProtection="1">
      <alignment horizontal="justify" vertical="center"/>
      <protection hidden="1"/>
    </xf>
    <xf numFmtId="0" fontId="50" fillId="2" borderId="35" xfId="0" applyFont="1" applyFill="1" applyBorder="1" applyAlignment="1" applyProtection="1">
      <alignment vertical="center" wrapText="1"/>
      <protection hidden="1"/>
    </xf>
    <xf numFmtId="0" fontId="68" fillId="11" borderId="35" xfId="0" applyFont="1" applyFill="1" applyBorder="1" applyAlignment="1" applyProtection="1">
      <alignment horizontal="justify" vertical="center" wrapText="1"/>
      <protection hidden="1"/>
    </xf>
    <xf numFmtId="0" fontId="50" fillId="2" borderId="35" xfId="0" applyFont="1" applyFill="1" applyBorder="1" applyAlignment="1" applyProtection="1">
      <alignment horizontal="justify" wrapText="1"/>
      <protection hidden="1"/>
    </xf>
    <xf numFmtId="0" fontId="50" fillId="0" borderId="34" xfId="0" applyFont="1" applyBorder="1" applyAlignment="1" applyProtection="1">
      <alignment horizontal="justify" vertical="center"/>
      <protection hidden="1"/>
    </xf>
    <xf numFmtId="0" fontId="56" fillId="0" borderId="34" xfId="0" applyFont="1" applyBorder="1" applyAlignment="1" applyProtection="1">
      <alignment horizontal="justify" vertical="center"/>
      <protection hidden="1"/>
    </xf>
    <xf numFmtId="0" fontId="74" fillId="0" borderId="0" xfId="0" applyFont="1" applyAlignment="1" applyProtection="1">
      <alignment wrapText="1"/>
      <protection hidden="1"/>
    </xf>
    <xf numFmtId="0" fontId="79" fillId="0" borderId="34" xfId="0" applyFont="1" applyBorder="1" applyAlignment="1" applyProtection="1">
      <alignment horizontal="justify" vertical="center"/>
      <protection hidden="1"/>
    </xf>
    <xf numFmtId="0" fontId="79" fillId="0" borderId="34" xfId="0" applyFont="1" applyBorder="1" applyAlignment="1" applyProtection="1">
      <alignment horizontal="justify" vertical="center" wrapText="1"/>
      <protection hidden="1"/>
    </xf>
    <xf numFmtId="0" fontId="50" fillId="2" borderId="35" xfId="0" applyFont="1" applyFill="1" applyBorder="1" applyAlignment="1" applyProtection="1">
      <alignment horizontal="justify" vertical="top" wrapText="1"/>
      <protection hidden="1"/>
    </xf>
    <xf numFmtId="0" fontId="39" fillId="7" borderId="0" xfId="0" applyFont="1" applyFill="1" applyAlignment="1" applyProtection="1">
      <alignment horizontal="justify"/>
      <protection hidden="1"/>
    </xf>
    <xf numFmtId="0" fontId="30" fillId="0" borderId="0" xfId="0" applyFont="1" applyAlignment="1" applyProtection="1">
      <alignment vertical="center"/>
      <protection hidden="1"/>
    </xf>
    <xf numFmtId="0" fontId="3" fillId="0" borderId="0" xfId="0" applyFont="1" applyAlignment="1" applyProtection="1">
      <alignment vertical="center"/>
      <protection hidden="1"/>
    </xf>
    <xf numFmtId="0" fontId="32" fillId="0" borderId="0" xfId="0" applyFont="1" applyAlignment="1" applyProtection="1">
      <alignment vertical="center"/>
      <protection hidden="1"/>
    </xf>
    <xf numFmtId="0" fontId="2" fillId="0" borderId="0" xfId="0" applyFont="1" applyAlignment="1" applyProtection="1">
      <alignment vertical="center"/>
      <protection hidden="1"/>
    </xf>
    <xf numFmtId="0" fontId="39" fillId="0" borderId="0" xfId="0" applyFont="1" applyProtection="1">
      <protection hidden="1"/>
    </xf>
    <xf numFmtId="3" fontId="50" fillId="2" borderId="28" xfId="3" applyNumberFormat="1" applyFont="1" applyFill="1" applyBorder="1" applyAlignment="1" applyProtection="1">
      <alignment horizontal="right" vertical="center" shrinkToFit="1"/>
      <protection hidden="1"/>
    </xf>
    <xf numFmtId="3" fontId="50" fillId="0" borderId="28" xfId="3" applyNumberFormat="1" applyFont="1" applyFill="1" applyBorder="1" applyAlignment="1" applyProtection="1">
      <alignment horizontal="right" vertical="center" shrinkToFit="1"/>
      <protection hidden="1"/>
    </xf>
    <xf numFmtId="3" fontId="50" fillId="2" borderId="35" xfId="3" applyNumberFormat="1" applyFont="1" applyFill="1" applyBorder="1" applyAlignment="1" applyProtection="1">
      <alignment horizontal="right" vertical="center" shrinkToFit="1"/>
      <protection hidden="1"/>
    </xf>
    <xf numFmtId="0" fontId="50" fillId="0" borderId="0" xfId="0" applyFont="1" applyProtection="1">
      <protection hidden="1"/>
    </xf>
    <xf numFmtId="3" fontId="50" fillId="0" borderId="35" xfId="3" applyNumberFormat="1" applyFont="1" applyFill="1" applyBorder="1" applyAlignment="1" applyProtection="1">
      <alignment horizontal="right" vertical="center" shrinkToFit="1"/>
      <protection hidden="1"/>
    </xf>
    <xf numFmtId="3" fontId="56" fillId="0" borderId="37" xfId="3" applyNumberFormat="1" applyFont="1" applyFill="1" applyBorder="1" applyAlignment="1" applyProtection="1">
      <alignment horizontal="right" vertical="center" shrinkToFit="1"/>
      <protection hidden="1"/>
    </xf>
    <xf numFmtId="3" fontId="56" fillId="0" borderId="38" xfId="3" applyNumberFormat="1" applyFont="1" applyFill="1" applyBorder="1" applyAlignment="1" applyProtection="1">
      <alignment horizontal="right" vertical="center" shrinkToFit="1"/>
      <protection hidden="1"/>
    </xf>
    <xf numFmtId="0" fontId="50" fillId="0" borderId="0" xfId="0" applyFont="1" applyAlignment="1" applyProtection="1">
      <alignment vertical="center"/>
      <protection hidden="1"/>
    </xf>
    <xf numFmtId="0" fontId="50" fillId="13" borderId="0" xfId="0" applyFont="1" applyFill="1" applyAlignment="1" applyProtection="1">
      <alignment vertical="center"/>
      <protection hidden="1"/>
    </xf>
    <xf numFmtId="0" fontId="50" fillId="13" borderId="0" xfId="0" applyFont="1" applyFill="1" applyProtection="1">
      <protection hidden="1"/>
    </xf>
    <xf numFmtId="3" fontId="56" fillId="2" borderId="37" xfId="3" applyNumberFormat="1" applyFont="1" applyFill="1" applyBorder="1" applyAlignment="1" applyProtection="1">
      <alignment horizontal="right" vertical="center" shrinkToFit="1"/>
      <protection hidden="1"/>
    </xf>
    <xf numFmtId="3" fontId="56" fillId="2" borderId="38" xfId="3" applyNumberFormat="1" applyFont="1" applyFill="1" applyBorder="1" applyAlignment="1" applyProtection="1">
      <alignment horizontal="right" vertical="center" shrinkToFit="1"/>
      <protection hidden="1"/>
    </xf>
    <xf numFmtId="0" fontId="46" fillId="0" borderId="0" xfId="0" applyFont="1" applyProtection="1">
      <protection hidden="1"/>
    </xf>
    <xf numFmtId="3" fontId="56" fillId="2" borderId="28" xfId="0" applyNumberFormat="1" applyFont="1" applyFill="1" applyBorder="1" applyAlignment="1" applyProtection="1">
      <alignment horizontal="right" vertical="center" shrinkToFit="1"/>
      <protection hidden="1"/>
    </xf>
    <xf numFmtId="3" fontId="56" fillId="0" borderId="35" xfId="0" applyNumberFormat="1" applyFont="1" applyBorder="1" applyAlignment="1" applyProtection="1">
      <alignment horizontal="right" vertical="center" shrinkToFit="1"/>
      <protection hidden="1"/>
    </xf>
    <xf numFmtId="3" fontId="50" fillId="2" borderId="28" xfId="0" applyNumberFormat="1" applyFont="1" applyFill="1" applyBorder="1" applyAlignment="1" applyProtection="1">
      <alignment horizontal="right" vertical="center" shrinkToFit="1"/>
      <protection hidden="1"/>
    </xf>
    <xf numFmtId="3" fontId="56" fillId="0" borderId="28" xfId="0" applyNumberFormat="1" applyFont="1" applyBorder="1" applyAlignment="1" applyProtection="1">
      <alignment horizontal="right" vertical="center" shrinkToFit="1"/>
      <protection hidden="1"/>
    </xf>
    <xf numFmtId="3" fontId="50" fillId="2" borderId="148" xfId="0" applyNumberFormat="1" applyFont="1" applyFill="1" applyBorder="1" applyAlignment="1" applyProtection="1">
      <alignment horizontal="right" vertical="center" shrinkToFit="1"/>
      <protection hidden="1"/>
    </xf>
    <xf numFmtId="3" fontId="51" fillId="0" borderId="37" xfId="0" applyNumberFormat="1" applyFont="1" applyBorder="1" applyAlignment="1" applyProtection="1">
      <alignment horizontal="right" vertical="center" shrinkToFit="1"/>
      <protection hidden="1"/>
    </xf>
    <xf numFmtId="3" fontId="51" fillId="0" borderId="155" xfId="0" applyNumberFormat="1" applyFont="1" applyBorder="1" applyAlignment="1" applyProtection="1">
      <alignment horizontal="right" vertical="center" shrinkToFit="1"/>
      <protection hidden="1"/>
    </xf>
    <xf numFmtId="3" fontId="56" fillId="0" borderId="54" xfId="0" applyNumberFormat="1" applyFont="1" applyBorder="1" applyAlignment="1" applyProtection="1">
      <alignment horizontal="right" vertical="center" shrinkToFit="1"/>
      <protection hidden="1"/>
    </xf>
    <xf numFmtId="3" fontId="51" fillId="0" borderId="96" xfId="0" applyNumberFormat="1" applyFont="1" applyBorder="1" applyAlignment="1" applyProtection="1">
      <alignment horizontal="right" vertical="center" shrinkToFit="1"/>
      <protection hidden="1"/>
    </xf>
    <xf numFmtId="0" fontId="0" fillId="0" borderId="163" xfId="0" applyBorder="1" applyAlignment="1" applyProtection="1">
      <alignment vertical="center"/>
      <protection hidden="1"/>
    </xf>
    <xf numFmtId="0" fontId="5" fillId="0" borderId="0" xfId="0" applyFont="1" applyAlignment="1" applyProtection="1">
      <alignment vertical="center"/>
      <protection hidden="1"/>
    </xf>
    <xf numFmtId="0" fontId="9" fillId="0" borderId="10" xfId="0" applyFont="1" applyBorder="1" applyAlignment="1" applyProtection="1">
      <alignment vertical="center"/>
      <protection hidden="1"/>
    </xf>
    <xf numFmtId="3" fontId="13" fillId="2" borderId="115" xfId="0" applyNumberFormat="1" applyFont="1" applyFill="1" applyBorder="1" applyAlignment="1" applyProtection="1">
      <alignment horizontal="center" vertical="center" shrinkToFit="1"/>
      <protection hidden="1"/>
    </xf>
    <xf numFmtId="166" fontId="25" fillId="2" borderId="144" xfId="0" applyNumberFormat="1" applyFont="1" applyFill="1" applyBorder="1" applyAlignment="1" applyProtection="1">
      <alignment horizontal="right" vertical="center" wrapText="1"/>
      <protection hidden="1"/>
    </xf>
    <xf numFmtId="3" fontId="13" fillId="2" borderId="146" xfId="0" applyNumberFormat="1" applyFont="1" applyFill="1" applyBorder="1" applyAlignment="1" applyProtection="1">
      <alignment horizontal="center" vertical="center" shrinkToFit="1"/>
      <protection hidden="1"/>
    </xf>
    <xf numFmtId="166" fontId="25" fillId="2" borderId="147" xfId="0" applyNumberFormat="1" applyFont="1" applyFill="1" applyBorder="1" applyAlignment="1" applyProtection="1">
      <alignment horizontal="right" vertical="center" wrapText="1"/>
      <protection hidden="1"/>
    </xf>
    <xf numFmtId="0" fontId="0" fillId="2" borderId="106" xfId="0" applyFill="1" applyBorder="1" applyAlignment="1" applyProtection="1">
      <alignment vertical="center"/>
      <protection hidden="1"/>
    </xf>
    <xf numFmtId="0" fontId="33" fillId="0" borderId="0" xfId="0" applyFont="1" applyAlignment="1" applyProtection="1">
      <alignment horizontal="right"/>
      <protection hidden="1"/>
    </xf>
    <xf numFmtId="0" fontId="39" fillId="0" borderId="123" xfId="0" applyFont="1" applyBorder="1" applyAlignment="1" applyProtection="1">
      <alignment vertical="center"/>
      <protection hidden="1"/>
    </xf>
    <xf numFmtId="0" fontId="33" fillId="6" borderId="0" xfId="0" applyFont="1" applyFill="1" applyAlignment="1" applyProtection="1">
      <alignment horizontal="right"/>
      <protection hidden="1"/>
    </xf>
    <xf numFmtId="0" fontId="62" fillId="11" borderId="34" xfId="0" applyFont="1" applyFill="1" applyBorder="1" applyAlignment="1" applyProtection="1">
      <alignment horizontal="justify" vertical="center" wrapText="1"/>
      <protection hidden="1"/>
    </xf>
    <xf numFmtId="0" fontId="50" fillId="2" borderId="35" xfId="0" applyFont="1" applyFill="1" applyBorder="1" applyAlignment="1" applyProtection="1">
      <alignment horizontal="justify" vertical="center"/>
      <protection hidden="1"/>
    </xf>
    <xf numFmtId="0" fontId="50" fillId="2" borderId="34" xfId="0" applyFont="1" applyFill="1" applyBorder="1" applyAlignment="1" applyProtection="1">
      <alignment horizontal="justify" vertical="center" wrapText="1"/>
      <protection hidden="1"/>
    </xf>
    <xf numFmtId="0" fontId="50" fillId="2" borderId="35" xfId="0" applyFont="1" applyFill="1" applyBorder="1" applyAlignment="1" applyProtection="1">
      <alignment horizontal="justify" vertical="center" wrapText="1"/>
      <protection hidden="1"/>
    </xf>
    <xf numFmtId="0" fontId="50" fillId="0" borderId="35" xfId="0" applyFont="1" applyBorder="1" applyAlignment="1" applyProtection="1">
      <alignment horizontal="justify" vertical="center" wrapText="1"/>
      <protection hidden="1"/>
    </xf>
    <xf numFmtId="0" fontId="48" fillId="2" borderId="35" xfId="0" applyFont="1" applyFill="1" applyBorder="1" applyAlignment="1" applyProtection="1">
      <alignment horizontal="justify" vertical="center" wrapText="1"/>
      <protection hidden="1"/>
    </xf>
    <xf numFmtId="165" fontId="9" fillId="0" borderId="37" xfId="0" applyNumberFormat="1" applyFont="1" applyBorder="1" applyAlignment="1" applyProtection="1">
      <alignment horizontal="center" vertical="center" wrapText="1"/>
      <protection locked="0" hidden="1"/>
    </xf>
    <xf numFmtId="165" fontId="9" fillId="0" borderId="38" xfId="0" applyNumberFormat="1" applyFont="1" applyBorder="1" applyAlignment="1" applyProtection="1">
      <alignment horizontal="center" vertical="center" wrapText="1"/>
      <protection locked="0" hidden="1"/>
    </xf>
    <xf numFmtId="0" fontId="0" fillId="0" borderId="21" xfId="0" applyBorder="1" applyAlignment="1" applyProtection="1">
      <alignment horizontal="center" vertical="center" wrapText="1"/>
      <protection locked="0" hidden="1"/>
    </xf>
    <xf numFmtId="0" fontId="19" fillId="0" borderId="6" xfId="0" applyFont="1" applyBorder="1" applyAlignment="1" applyProtection="1">
      <alignment vertical="center" wrapText="1"/>
      <protection locked="0" hidden="1"/>
    </xf>
    <xf numFmtId="0" fontId="81" fillId="10" borderId="116" xfId="0" applyFont="1" applyFill="1" applyBorder="1" applyAlignment="1" applyProtection="1">
      <alignment horizontal="center" vertical="center" wrapText="1"/>
      <protection locked="0" hidden="1"/>
    </xf>
    <xf numFmtId="0" fontId="9" fillId="10" borderId="166" xfId="0" applyFont="1" applyFill="1" applyBorder="1" applyAlignment="1" applyProtection="1">
      <alignment horizontal="center" vertical="center" wrapText="1"/>
      <protection locked="0" hidden="1"/>
    </xf>
    <xf numFmtId="0" fontId="9" fillId="10" borderId="165" xfId="0" applyFont="1" applyFill="1" applyBorder="1" applyAlignment="1" applyProtection="1">
      <alignment horizontal="center" vertical="center" wrapText="1"/>
      <protection locked="0" hidden="1"/>
    </xf>
    <xf numFmtId="0" fontId="13" fillId="3" borderId="115" xfId="0" applyFont="1" applyFill="1" applyBorder="1" applyAlignment="1" applyProtection="1">
      <alignment horizontal="right" vertical="center" shrinkToFit="1"/>
      <protection locked="0" hidden="1"/>
    </xf>
    <xf numFmtId="0" fontId="13" fillId="13" borderId="115" xfId="0" applyFont="1" applyFill="1" applyBorder="1" applyAlignment="1" applyProtection="1">
      <alignment horizontal="right" vertical="center" shrinkToFit="1"/>
      <protection locked="0" hidden="1"/>
    </xf>
    <xf numFmtId="0" fontId="19" fillId="3" borderId="6" xfId="0" applyFont="1" applyFill="1" applyBorder="1" applyAlignment="1" applyProtection="1">
      <alignment vertical="center" wrapText="1"/>
      <protection locked="0" hidden="1"/>
    </xf>
    <xf numFmtId="165" fontId="25" fillId="0" borderId="37" xfId="0" applyNumberFormat="1" applyFont="1" applyBorder="1" applyAlignment="1" applyProtection="1">
      <alignment horizontal="center" vertical="center" wrapText="1"/>
      <protection locked="0" hidden="1"/>
    </xf>
    <xf numFmtId="0" fontId="5" fillId="10" borderId="34" xfId="0" applyFont="1" applyFill="1" applyBorder="1" applyAlignment="1" applyProtection="1">
      <alignment vertical="center" wrapText="1"/>
      <protection locked="0" hidden="1"/>
    </xf>
    <xf numFmtId="4" fontId="13" fillId="10" borderId="28" xfId="0" applyNumberFormat="1" applyFont="1" applyFill="1" applyBorder="1" applyAlignment="1" applyProtection="1">
      <alignment vertical="center" wrapText="1"/>
      <protection locked="0" hidden="1"/>
    </xf>
    <xf numFmtId="4" fontId="39" fillId="10" borderId="28" xfId="0" applyNumberFormat="1" applyFont="1" applyFill="1" applyBorder="1" applyAlignment="1" applyProtection="1">
      <alignment vertical="center" wrapText="1"/>
      <protection locked="0" hidden="1"/>
    </xf>
    <xf numFmtId="4" fontId="13" fillId="10" borderId="37" xfId="0" applyNumberFormat="1" applyFont="1" applyFill="1" applyBorder="1" applyAlignment="1" applyProtection="1">
      <alignment vertical="center" wrapText="1"/>
      <protection locked="0" hidden="1"/>
    </xf>
    <xf numFmtId="4" fontId="19" fillId="10" borderId="35" xfId="0" applyNumberFormat="1" applyFont="1" applyFill="1" applyBorder="1" applyAlignment="1" applyProtection="1">
      <alignment vertical="center" wrapText="1"/>
      <protection locked="0" hidden="1"/>
    </xf>
    <xf numFmtId="4" fontId="19" fillId="10" borderId="38" xfId="0" applyNumberFormat="1" applyFont="1" applyFill="1" applyBorder="1" applyAlignment="1" applyProtection="1">
      <alignment vertical="center" wrapText="1"/>
      <protection locked="0" hidden="1"/>
    </xf>
    <xf numFmtId="0" fontId="81" fillId="10" borderId="119" xfId="0" applyFont="1" applyFill="1" applyBorder="1" applyAlignment="1" applyProtection="1">
      <alignment horizontal="center" vertical="center" wrapText="1"/>
      <protection locked="0" hidden="1"/>
    </xf>
    <xf numFmtId="0" fontId="9" fillId="10" borderId="66" xfId="0" applyFont="1" applyFill="1" applyBorder="1" applyAlignment="1" applyProtection="1">
      <alignment horizontal="center" vertical="center" wrapText="1"/>
      <protection locked="0" hidden="1"/>
    </xf>
    <xf numFmtId="0" fontId="9" fillId="10" borderId="12" xfId="0" applyFont="1" applyFill="1" applyBorder="1" applyAlignment="1" applyProtection="1">
      <alignment horizontal="center" vertical="center" wrapText="1"/>
      <protection locked="0" hidden="1"/>
    </xf>
    <xf numFmtId="0" fontId="9" fillId="10" borderId="67" xfId="0" applyFont="1" applyFill="1" applyBorder="1" applyAlignment="1" applyProtection="1">
      <alignment horizontal="center" vertical="center" wrapText="1"/>
      <protection locked="0" hidden="1"/>
    </xf>
    <xf numFmtId="164" fontId="5" fillId="2" borderId="28" xfId="7" applyFont="1" applyFill="1" applyBorder="1" applyAlignment="1" applyProtection="1">
      <alignment vertical="center" wrapText="1"/>
      <protection hidden="1"/>
    </xf>
    <xf numFmtId="0" fontId="82" fillId="2" borderId="0" xfId="0" applyFont="1" applyFill="1" applyAlignment="1" applyProtection="1">
      <alignment horizontal="center" vertical="center" wrapText="1"/>
      <protection hidden="1"/>
    </xf>
    <xf numFmtId="0" fontId="83" fillId="2" borderId="107" xfId="0" applyFont="1" applyFill="1" applyBorder="1" applyAlignment="1" applyProtection="1">
      <alignment horizontal="left" wrapText="1"/>
      <protection hidden="1"/>
    </xf>
    <xf numFmtId="0" fontId="39" fillId="11" borderId="0" xfId="0" applyFont="1" applyFill="1"/>
    <xf numFmtId="0" fontId="62" fillId="11" borderId="0" xfId="0" applyFont="1" applyFill="1"/>
    <xf numFmtId="0" fontId="0" fillId="0" borderId="204" xfId="0" applyBorder="1"/>
    <xf numFmtId="0" fontId="39" fillId="0" borderId="204" xfId="0" applyFont="1" applyBorder="1"/>
    <xf numFmtId="4" fontId="39" fillId="0" borderId="204" xfId="0" applyNumberFormat="1" applyFont="1" applyBorder="1"/>
    <xf numFmtId="2" fontId="39" fillId="0" borderId="204" xfId="0" applyNumberFormat="1" applyFont="1" applyBorder="1"/>
    <xf numFmtId="0" fontId="39" fillId="0" borderId="204" xfId="0" applyFont="1" applyBorder="1" applyAlignment="1">
      <alignment horizontal="center"/>
    </xf>
    <xf numFmtId="9" fontId="3" fillId="2" borderId="0" xfId="0" applyNumberFormat="1" applyFont="1" applyFill="1"/>
    <xf numFmtId="0" fontId="3" fillId="2" borderId="0" xfId="0" applyFont="1" applyFill="1"/>
    <xf numFmtId="166" fontId="3" fillId="2" borderId="0" xfId="0" applyNumberFormat="1" applyFont="1" applyFill="1"/>
    <xf numFmtId="0" fontId="85" fillId="2" borderId="0" xfId="0" applyFont="1" applyFill="1" applyAlignment="1">
      <alignment horizontal="justify" vertical="center"/>
    </xf>
    <xf numFmtId="0" fontId="84" fillId="2" borderId="0" xfId="0" applyFont="1" applyFill="1"/>
    <xf numFmtId="3" fontId="50" fillId="2" borderId="28" xfId="3" applyNumberFormat="1" applyFont="1" applyFill="1" applyBorder="1" applyAlignment="1" applyProtection="1">
      <alignment horizontal="right" vertical="center" shrinkToFit="1"/>
      <protection locked="0" hidden="1"/>
    </xf>
    <xf numFmtId="9" fontId="50" fillId="2" borderId="28" xfId="3" applyNumberFormat="1" applyFont="1" applyFill="1" applyBorder="1" applyAlignment="1" applyProtection="1">
      <alignment horizontal="right" vertical="center" shrinkToFit="1"/>
      <protection locked="0" hidden="1"/>
    </xf>
    <xf numFmtId="4" fontId="50" fillId="2" borderId="28" xfId="3" applyNumberFormat="1" applyFont="1" applyFill="1" applyBorder="1" applyAlignment="1" applyProtection="1">
      <alignment horizontal="right" vertical="center"/>
      <protection locked="0" hidden="1"/>
    </xf>
    <xf numFmtId="4" fontId="50" fillId="2" borderId="148" xfId="3" applyNumberFormat="1" applyFont="1" applyFill="1" applyBorder="1" applyAlignment="1" applyProtection="1">
      <alignment horizontal="right" vertical="center"/>
      <protection locked="0" hidden="1"/>
    </xf>
    <xf numFmtId="4" fontId="50" fillId="2" borderId="28" xfId="3" applyNumberFormat="1" applyFont="1" applyFill="1" applyBorder="1" applyAlignment="1" applyProtection="1">
      <alignment horizontal="right" vertical="center" shrinkToFit="1"/>
      <protection locked="0" hidden="1"/>
    </xf>
    <xf numFmtId="9" fontId="50" fillId="2" borderId="148" xfId="3" applyNumberFormat="1" applyFont="1" applyFill="1" applyBorder="1" applyAlignment="1" applyProtection="1">
      <alignment horizontal="right" vertical="center" shrinkToFit="1"/>
      <protection locked="0" hidden="1"/>
    </xf>
    <xf numFmtId="0" fontId="39" fillId="0" borderId="204" xfId="0" applyFont="1" applyBorder="1" applyAlignment="1" applyProtection="1">
      <alignment horizontal="center"/>
      <protection locked="0"/>
    </xf>
    <xf numFmtId="0" fontId="5" fillId="2" borderId="0" xfId="0" applyFont="1" applyFill="1" applyBorder="1" applyAlignment="1" applyProtection="1">
      <alignment vertical="center" wrapText="1"/>
      <protection hidden="1"/>
    </xf>
    <xf numFmtId="0" fontId="5" fillId="0" borderId="205" xfId="0" applyFont="1" applyBorder="1" applyAlignment="1" applyProtection="1">
      <alignment horizontal="center" vertical="center" wrapText="1"/>
      <protection hidden="1"/>
    </xf>
    <xf numFmtId="0" fontId="81" fillId="10" borderId="207" xfId="0" applyFont="1" applyFill="1" applyBorder="1" applyAlignment="1" applyProtection="1">
      <alignment horizontal="center" vertical="center" wrapText="1"/>
      <protection locked="0" hidden="1"/>
    </xf>
    <xf numFmtId="0" fontId="62" fillId="11" borderId="34" xfId="0" applyFont="1" applyFill="1" applyBorder="1" applyAlignment="1" applyProtection="1">
      <alignment horizontal="justify" vertical="center" wrapText="1"/>
      <protection hidden="1"/>
    </xf>
    <xf numFmtId="0" fontId="62" fillId="11" borderId="35" xfId="0" applyFont="1" applyFill="1" applyBorder="1" applyAlignment="1" applyProtection="1">
      <alignment horizontal="justify" vertical="center" wrapText="1"/>
      <protection hidden="1"/>
    </xf>
    <xf numFmtId="0" fontId="48" fillId="2" borderId="52" xfId="0" applyFont="1" applyFill="1" applyBorder="1" applyAlignment="1" applyProtection="1">
      <alignment horizontal="left" vertical="center" wrapText="1"/>
      <protection hidden="1"/>
    </xf>
    <xf numFmtId="0" fontId="48" fillId="2" borderId="101" xfId="0" applyFont="1" applyFill="1" applyBorder="1" applyAlignment="1" applyProtection="1">
      <alignment horizontal="left" vertical="center" wrapText="1"/>
      <protection hidden="1"/>
    </xf>
    <xf numFmtId="0" fontId="50" fillId="2" borderId="35" xfId="0" applyFont="1" applyFill="1" applyBorder="1" applyAlignment="1" applyProtection="1">
      <alignment horizontal="justify" vertical="center"/>
      <protection hidden="1"/>
    </xf>
    <xf numFmtId="0" fontId="50" fillId="2" borderId="34" xfId="0" applyFont="1" applyFill="1" applyBorder="1" applyAlignment="1" applyProtection="1">
      <alignment horizontal="justify" vertical="center" wrapText="1"/>
      <protection hidden="1"/>
    </xf>
    <xf numFmtId="0" fontId="50" fillId="2" borderId="35" xfId="0" applyFont="1" applyFill="1" applyBorder="1" applyAlignment="1" applyProtection="1">
      <alignment horizontal="justify" vertical="center" wrapText="1"/>
      <protection hidden="1"/>
    </xf>
    <xf numFmtId="0" fontId="62" fillId="11" borderId="34" xfId="0" applyFont="1" applyFill="1" applyBorder="1" applyAlignment="1" applyProtection="1">
      <alignment horizontal="justify" vertical="center"/>
      <protection hidden="1"/>
    </xf>
    <xf numFmtId="0" fontId="62" fillId="11" borderId="35" xfId="0" applyFont="1" applyFill="1" applyBorder="1" applyAlignment="1" applyProtection="1">
      <alignment horizontal="justify" vertical="center"/>
      <protection hidden="1"/>
    </xf>
    <xf numFmtId="0" fontId="65" fillId="0" borderId="34" xfId="0" applyFont="1" applyBorder="1" applyAlignment="1" applyProtection="1">
      <alignment horizontal="justify" vertical="center"/>
      <protection hidden="1"/>
    </xf>
    <xf numFmtId="0" fontId="65" fillId="0" borderId="35" xfId="0" applyFont="1" applyBorder="1" applyAlignment="1" applyProtection="1">
      <alignment horizontal="justify" vertical="center"/>
      <protection hidden="1"/>
    </xf>
    <xf numFmtId="0" fontId="48" fillId="0" borderId="34" xfId="0" applyFont="1" applyBorder="1" applyAlignment="1" applyProtection="1">
      <alignment horizontal="justify" vertical="center" wrapText="1"/>
      <protection hidden="1"/>
    </xf>
    <xf numFmtId="0" fontId="48" fillId="0" borderId="35" xfId="0" applyFont="1" applyBorder="1" applyAlignment="1" applyProtection="1">
      <alignment horizontal="justify" vertical="center" wrapText="1"/>
      <protection hidden="1"/>
    </xf>
    <xf numFmtId="0" fontId="48" fillId="0" borderId="52" xfId="0" applyFont="1" applyBorder="1" applyAlignment="1" applyProtection="1">
      <alignment horizontal="left" vertical="center" wrapText="1"/>
      <protection hidden="1"/>
    </xf>
    <xf numFmtId="0" fontId="48" fillId="0" borderId="101" xfId="0" applyFont="1" applyBorder="1" applyAlignment="1" applyProtection="1">
      <alignment horizontal="left" vertical="center" wrapText="1"/>
      <protection hidden="1"/>
    </xf>
    <xf numFmtId="0" fontId="50" fillId="0" borderId="34" xfId="0" applyFont="1" applyBorder="1" applyAlignment="1" applyProtection="1">
      <alignment horizontal="justify" vertical="center" wrapText="1"/>
      <protection hidden="1"/>
    </xf>
    <xf numFmtId="0" fontId="56" fillId="0" borderId="35" xfId="0" applyFont="1" applyBorder="1" applyAlignment="1" applyProtection="1">
      <alignment horizontal="justify" vertical="center" wrapText="1"/>
      <protection hidden="1"/>
    </xf>
    <xf numFmtId="0" fontId="44" fillId="8" borderId="34" xfId="0" applyFont="1" applyFill="1" applyBorder="1" applyAlignment="1" applyProtection="1">
      <alignment horizontal="justify" vertical="center"/>
      <protection hidden="1"/>
    </xf>
    <xf numFmtId="0" fontId="44" fillId="8" borderId="35" xfId="0" applyFont="1" applyFill="1" applyBorder="1" applyAlignment="1" applyProtection="1">
      <alignment horizontal="justify" vertical="center"/>
      <protection hidden="1"/>
    </xf>
    <xf numFmtId="0" fontId="52" fillId="11" borderId="35" xfId="0" applyFont="1" applyFill="1" applyBorder="1" applyAlignment="1" applyProtection="1">
      <alignment horizontal="justify" vertical="center"/>
      <protection hidden="1"/>
    </xf>
    <xf numFmtId="0" fontId="50" fillId="0" borderId="35" xfId="0" applyFont="1" applyBorder="1" applyAlignment="1" applyProtection="1">
      <alignment horizontal="justify" vertical="center" wrapText="1"/>
      <protection hidden="1"/>
    </xf>
    <xf numFmtId="0" fontId="62" fillId="11" borderId="34" xfId="0" applyFont="1" applyFill="1" applyBorder="1" applyAlignment="1" applyProtection="1">
      <alignment horizontal="justify"/>
      <protection hidden="1"/>
    </xf>
    <xf numFmtId="0" fontId="62" fillId="11" borderId="35" xfId="0" applyFont="1" applyFill="1" applyBorder="1" applyAlignment="1" applyProtection="1">
      <alignment horizontal="justify"/>
      <protection hidden="1"/>
    </xf>
    <xf numFmtId="0" fontId="13" fillId="0" borderId="52" xfId="0" applyFont="1" applyBorder="1" applyAlignment="1" applyProtection="1">
      <alignment horizontal="left" vertical="center" wrapText="1"/>
      <protection hidden="1"/>
    </xf>
    <xf numFmtId="0" fontId="62" fillId="0" borderId="101" xfId="0" applyFont="1" applyBorder="1" applyAlignment="1" applyProtection="1">
      <alignment horizontal="left" vertical="center" wrapText="1"/>
      <protection hidden="1"/>
    </xf>
    <xf numFmtId="0" fontId="48" fillId="0" borderId="34" xfId="0" applyFont="1" applyBorder="1" applyAlignment="1" applyProtection="1">
      <alignment horizontal="justify" vertical="center"/>
      <protection hidden="1"/>
    </xf>
    <xf numFmtId="0" fontId="48" fillId="0" borderId="35" xfId="0" applyFont="1" applyBorder="1" applyAlignment="1" applyProtection="1">
      <alignment horizontal="justify" vertical="center"/>
      <protection hidden="1"/>
    </xf>
    <xf numFmtId="0" fontId="66" fillId="0" borderId="34" xfId="5" applyFont="1" applyBorder="1" applyAlignment="1" applyProtection="1">
      <alignment horizontal="justify" vertical="center" wrapText="1"/>
      <protection hidden="1"/>
    </xf>
    <xf numFmtId="0" fontId="66" fillId="0" borderId="35" xfId="5" applyFont="1" applyBorder="1" applyAlignment="1" applyProtection="1">
      <alignment horizontal="justify" vertical="center" wrapText="1"/>
      <protection hidden="1"/>
    </xf>
    <xf numFmtId="0" fontId="64" fillId="2" borderId="0" xfId="0" applyFont="1" applyFill="1" applyAlignment="1" applyProtection="1">
      <alignment horizontal="justify" vertical="center" wrapText="1"/>
      <protection hidden="1"/>
    </xf>
    <xf numFmtId="0" fontId="56" fillId="5" borderId="47" xfId="0" applyFont="1" applyFill="1" applyBorder="1" applyAlignment="1" applyProtection="1">
      <alignment horizontal="justify" vertical="center"/>
      <protection hidden="1"/>
    </xf>
    <xf numFmtId="0" fontId="56" fillId="5" borderId="48" xfId="0" applyFont="1" applyFill="1" applyBorder="1" applyAlignment="1" applyProtection="1">
      <alignment horizontal="justify" vertical="center"/>
      <protection hidden="1"/>
    </xf>
    <xf numFmtId="0" fontId="56" fillId="2" borderId="0" xfId="0" applyFont="1" applyFill="1" applyAlignment="1" applyProtection="1">
      <alignment horizontal="justify" vertical="center" wrapText="1"/>
      <protection hidden="1"/>
    </xf>
    <xf numFmtId="0" fontId="56" fillId="2" borderId="19" xfId="0" applyFont="1" applyFill="1" applyBorder="1" applyAlignment="1" applyProtection="1">
      <alignment horizontal="justify" vertical="center" wrapText="1"/>
      <protection hidden="1"/>
    </xf>
    <xf numFmtId="0" fontId="56" fillId="2" borderId="20" xfId="0" applyFont="1" applyFill="1" applyBorder="1" applyAlignment="1" applyProtection="1">
      <alignment horizontal="justify" vertical="center" wrapText="1"/>
      <protection hidden="1"/>
    </xf>
    <xf numFmtId="0" fontId="56" fillId="10" borderId="19" xfId="0" applyFont="1" applyFill="1" applyBorder="1" applyAlignment="1" applyProtection="1">
      <alignment horizontal="justify" vertical="center" wrapText="1"/>
      <protection hidden="1"/>
    </xf>
    <xf numFmtId="0" fontId="56" fillId="10" borderId="20" xfId="0" applyFont="1" applyFill="1" applyBorder="1" applyAlignment="1" applyProtection="1">
      <alignment horizontal="justify" vertical="center" wrapText="1"/>
      <protection hidden="1"/>
    </xf>
    <xf numFmtId="0" fontId="44" fillId="8" borderId="31" xfId="0" applyFont="1" applyFill="1" applyBorder="1" applyAlignment="1" applyProtection="1">
      <alignment horizontal="justify" vertical="center"/>
      <protection hidden="1"/>
    </xf>
    <xf numFmtId="0" fontId="44" fillId="8" borderId="33" xfId="0" applyFont="1" applyFill="1" applyBorder="1" applyAlignment="1" applyProtection="1">
      <alignment horizontal="justify" vertical="center"/>
      <protection hidden="1"/>
    </xf>
    <xf numFmtId="0" fontId="48" fillId="2" borderId="34" xfId="0" applyFont="1" applyFill="1" applyBorder="1" applyAlignment="1" applyProtection="1">
      <alignment horizontal="justify" vertical="center" wrapText="1"/>
      <protection hidden="1"/>
    </xf>
    <xf numFmtId="0" fontId="48" fillId="2" borderId="35" xfId="0" applyFont="1" applyFill="1" applyBorder="1" applyAlignment="1" applyProtection="1">
      <alignment horizontal="justify" vertical="center" wrapText="1"/>
      <protection hidden="1"/>
    </xf>
    <xf numFmtId="0" fontId="0" fillId="0" borderId="0" xfId="0" applyAlignment="1" applyProtection="1">
      <alignment horizontal="center" vertical="center" wrapText="1"/>
      <protection hidden="1"/>
    </xf>
    <xf numFmtId="0" fontId="0" fillId="0" borderId="21" xfId="0" applyBorder="1" applyAlignment="1" applyProtection="1">
      <alignment horizontal="center" vertical="center" wrapText="1"/>
      <protection locked="0" hidden="1"/>
    </xf>
    <xf numFmtId="0" fontId="0" fillId="0" borderId="21" xfId="0" applyBorder="1" applyAlignment="1" applyProtection="1">
      <alignment horizontal="center" vertical="center" wrapText="1"/>
      <protection hidden="1"/>
    </xf>
    <xf numFmtId="0" fontId="46" fillId="0" borderId="2" xfId="0" applyFont="1" applyBorder="1" applyAlignment="1" applyProtection="1">
      <alignment horizontal="center"/>
      <protection hidden="1"/>
    </xf>
    <xf numFmtId="0" fontId="46" fillId="0" borderId="1" xfId="0" applyFont="1" applyBorder="1" applyAlignment="1" applyProtection="1">
      <alignment horizontal="center"/>
      <protection hidden="1"/>
    </xf>
    <xf numFmtId="0" fontId="46" fillId="0" borderId="3" xfId="0" applyFont="1" applyBorder="1" applyAlignment="1" applyProtection="1">
      <alignment horizontal="center"/>
      <protection hidden="1"/>
    </xf>
    <xf numFmtId="0" fontId="5" fillId="2" borderId="0" xfId="0" applyFont="1" applyFill="1" applyAlignment="1" applyProtection="1">
      <alignment horizontal="left" vertical="center" wrapText="1"/>
      <protection hidden="1"/>
    </xf>
    <xf numFmtId="0" fontId="47" fillId="2" borderId="7" xfId="0" applyFont="1" applyFill="1" applyBorder="1" applyAlignment="1" applyProtection="1">
      <alignment horizontal="center" vertical="center" wrapText="1"/>
      <protection hidden="1"/>
    </xf>
    <xf numFmtId="0" fontId="47" fillId="2" borderId="8" xfId="0" applyFont="1" applyFill="1" applyBorder="1" applyAlignment="1" applyProtection="1">
      <alignment horizontal="center" vertical="center" wrapText="1"/>
      <protection hidden="1"/>
    </xf>
    <xf numFmtId="0" fontId="47" fillId="2" borderId="9" xfId="0" applyFont="1" applyFill="1" applyBorder="1" applyAlignment="1" applyProtection="1">
      <alignment horizontal="center" vertical="center" wrapText="1"/>
      <protection hidden="1"/>
    </xf>
    <xf numFmtId="0" fontId="35" fillId="9" borderId="31" xfId="0" applyFont="1" applyFill="1" applyBorder="1" applyAlignment="1" applyProtection="1">
      <alignment horizontal="center" vertical="center" wrapText="1"/>
      <protection hidden="1"/>
    </xf>
    <xf numFmtId="0" fontId="35" fillId="9" borderId="32" xfId="0" applyFont="1" applyFill="1" applyBorder="1" applyAlignment="1" applyProtection="1">
      <alignment horizontal="center" vertical="center" wrapText="1"/>
      <protection hidden="1"/>
    </xf>
    <xf numFmtId="0" fontId="35" fillId="9" borderId="33" xfId="0" applyFont="1" applyFill="1" applyBorder="1" applyAlignment="1" applyProtection="1">
      <alignment horizontal="center" vertical="center" wrapText="1"/>
      <protection hidden="1"/>
    </xf>
    <xf numFmtId="0" fontId="48" fillId="2" borderId="0" xfId="0" applyFont="1" applyFill="1" applyAlignment="1" applyProtection="1">
      <alignment horizontal="right" vertical="center" wrapText="1"/>
      <protection hidden="1"/>
    </xf>
    <xf numFmtId="0" fontId="42" fillId="2" borderId="0" xfId="0" applyFont="1" applyFill="1" applyAlignment="1" applyProtection="1">
      <alignment horizontal="right" wrapText="1"/>
      <protection hidden="1"/>
    </xf>
    <xf numFmtId="0" fontId="61" fillId="0" borderId="4" xfId="0" applyFont="1" applyBorder="1" applyAlignment="1" applyProtection="1">
      <alignment horizontal="center"/>
      <protection hidden="1"/>
    </xf>
    <xf numFmtId="0" fontId="61" fillId="0" borderId="0" xfId="0" applyFont="1" applyAlignment="1" applyProtection="1">
      <alignment horizontal="center"/>
      <protection hidden="1"/>
    </xf>
    <xf numFmtId="0" fontId="61" fillId="0" borderId="5" xfId="0" applyFont="1" applyBorder="1" applyAlignment="1" applyProtection="1">
      <alignment horizontal="center"/>
      <protection hidden="1"/>
    </xf>
    <xf numFmtId="0" fontId="7" fillId="0" borderId="21" xfId="0" applyFont="1" applyBorder="1" applyAlignment="1" applyProtection="1">
      <alignment horizontal="center" vertical="center" wrapText="1"/>
      <protection locked="0" hidden="1"/>
    </xf>
    <xf numFmtId="49" fontId="5" fillId="0" borderId="28" xfId="0" applyNumberFormat="1" applyFont="1" applyBorder="1" applyAlignment="1" applyProtection="1">
      <alignment horizontal="left" vertical="center" wrapText="1"/>
      <protection locked="0" hidden="1"/>
    </xf>
    <xf numFmtId="49" fontId="5" fillId="0" borderId="35" xfId="0" applyNumberFormat="1" applyFont="1" applyBorder="1" applyAlignment="1" applyProtection="1">
      <alignment horizontal="left" vertical="center" wrapText="1"/>
      <protection locked="0" hidden="1"/>
    </xf>
    <xf numFmtId="0" fontId="5" fillId="0" borderId="55" xfId="0" applyFont="1" applyBorder="1" applyAlignment="1" applyProtection="1">
      <alignment horizontal="left" vertical="center" wrapText="1"/>
      <protection locked="0" hidden="1"/>
    </xf>
    <xf numFmtId="0" fontId="5" fillId="0" borderId="59" xfId="0" applyFont="1" applyBorder="1" applyAlignment="1" applyProtection="1">
      <alignment horizontal="left" vertical="center" wrapText="1"/>
      <protection locked="0" hidden="1"/>
    </xf>
    <xf numFmtId="0" fontId="5" fillId="0" borderId="101" xfId="0" applyFont="1" applyBorder="1" applyAlignment="1" applyProtection="1">
      <alignment horizontal="left" vertical="center" wrapText="1"/>
      <protection locked="0" hidden="1"/>
    </xf>
    <xf numFmtId="49" fontId="5" fillId="0" borderId="37" xfId="0" applyNumberFormat="1" applyFont="1" applyBorder="1" applyAlignment="1" applyProtection="1">
      <alignment horizontal="left" vertical="center" wrapText="1"/>
      <protection locked="0" hidden="1"/>
    </xf>
    <xf numFmtId="49" fontId="5" fillId="0" borderId="38" xfId="0" applyNumberFormat="1" applyFont="1" applyBorder="1" applyAlignment="1" applyProtection="1">
      <alignment horizontal="left" vertical="center" wrapText="1"/>
      <protection locked="0" hidden="1"/>
    </xf>
    <xf numFmtId="0" fontId="38" fillId="0" borderId="52" xfId="0" applyFont="1" applyBorder="1" applyAlignment="1" applyProtection="1">
      <alignment horizontal="center" vertical="center" wrapText="1"/>
      <protection hidden="1"/>
    </xf>
    <xf numFmtId="0" fontId="38" fillId="0" borderId="53" xfId="0" applyFont="1" applyBorder="1" applyAlignment="1" applyProtection="1">
      <alignment horizontal="center" vertical="center" wrapText="1"/>
      <protection hidden="1"/>
    </xf>
    <xf numFmtId="0" fontId="9" fillId="2" borderId="34" xfId="0" applyFont="1" applyFill="1" applyBorder="1" applyAlignment="1" applyProtection="1">
      <alignment horizontal="left" vertical="center" wrapText="1"/>
      <protection hidden="1"/>
    </xf>
    <xf numFmtId="0" fontId="9" fillId="2" borderId="28" xfId="0" applyFont="1" applyFill="1" applyBorder="1" applyAlignment="1" applyProtection="1">
      <alignment horizontal="left" vertical="center" wrapText="1"/>
      <protection hidden="1"/>
    </xf>
    <xf numFmtId="165" fontId="9" fillId="0" borderId="36" xfId="0" applyNumberFormat="1" applyFont="1" applyBorder="1" applyAlignment="1" applyProtection="1">
      <alignment horizontal="center" vertical="center" wrapText="1"/>
      <protection locked="0" hidden="1"/>
    </xf>
    <xf numFmtId="165" fontId="9" fillId="0" borderId="37" xfId="0" applyNumberFormat="1" applyFont="1" applyBorder="1" applyAlignment="1" applyProtection="1">
      <alignment horizontal="center" vertical="center" wrapText="1"/>
      <protection locked="0" hidden="1"/>
    </xf>
    <xf numFmtId="0" fontId="9" fillId="0" borderId="34" xfId="0" applyFont="1" applyBorder="1" applyAlignment="1" applyProtection="1">
      <alignment horizontal="left" vertical="center" wrapText="1"/>
      <protection hidden="1"/>
    </xf>
    <xf numFmtId="0" fontId="9" fillId="0" borderId="28" xfId="0" applyFont="1" applyBorder="1" applyAlignment="1" applyProtection="1">
      <alignment horizontal="left" vertical="center" wrapText="1"/>
      <protection hidden="1"/>
    </xf>
    <xf numFmtId="0" fontId="9" fillId="0" borderId="36" xfId="0" applyFont="1" applyBorder="1" applyAlignment="1" applyProtection="1">
      <alignment horizontal="left" vertical="center" wrapText="1"/>
      <protection hidden="1"/>
    </xf>
    <xf numFmtId="0" fontId="9" fillId="0" borderId="37" xfId="0" applyFont="1" applyBorder="1" applyAlignment="1" applyProtection="1">
      <alignment horizontal="left" vertical="center" wrapText="1"/>
      <protection hidden="1"/>
    </xf>
    <xf numFmtId="0" fontId="0" fillId="2" borderId="0" xfId="0"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0" fontId="0" fillId="2" borderId="0" xfId="0" applyFill="1" applyAlignment="1" applyProtection="1">
      <alignment horizontal="center" vertical="top" wrapText="1"/>
      <protection hidden="1"/>
    </xf>
    <xf numFmtId="0" fontId="0" fillId="0" borderId="21" xfId="0" applyBorder="1" applyAlignment="1" applyProtection="1">
      <alignment horizontal="center" vertical="center"/>
      <protection hidden="1"/>
    </xf>
    <xf numFmtId="0" fontId="2" fillId="0" borderId="0" xfId="0" applyFont="1" applyAlignment="1" applyProtection="1">
      <alignment horizontal="center" vertical="center" wrapText="1"/>
      <protection hidden="1"/>
    </xf>
    <xf numFmtId="0" fontId="56" fillId="2" borderId="172" xfId="0" applyFont="1" applyFill="1" applyBorder="1" applyAlignment="1" applyProtection="1">
      <alignment horizontal="center" vertical="center"/>
      <protection hidden="1"/>
    </xf>
    <xf numFmtId="0" fontId="56" fillId="2" borderId="173" xfId="0" applyFont="1" applyFill="1" applyBorder="1" applyAlignment="1" applyProtection="1">
      <alignment horizontal="center" vertical="center"/>
      <protection hidden="1"/>
    </xf>
    <xf numFmtId="0" fontId="56" fillId="2" borderId="174" xfId="0" applyFont="1" applyFill="1" applyBorder="1" applyAlignment="1" applyProtection="1">
      <alignment horizontal="center" vertical="center" wrapText="1"/>
      <protection hidden="1"/>
    </xf>
    <xf numFmtId="0" fontId="56" fillId="2" borderId="175" xfId="0" applyFont="1" applyFill="1" applyBorder="1" applyAlignment="1" applyProtection="1">
      <alignment horizontal="center" vertical="center" wrapText="1"/>
      <protection hidden="1"/>
    </xf>
    <xf numFmtId="0" fontId="56" fillId="2" borderId="176" xfId="0" applyFont="1" applyFill="1" applyBorder="1" applyAlignment="1" applyProtection="1">
      <alignment horizontal="center" vertical="center" wrapText="1"/>
      <protection hidden="1"/>
    </xf>
    <xf numFmtId="0" fontId="56" fillId="2" borderId="177" xfId="0" applyFont="1" applyFill="1" applyBorder="1" applyAlignment="1" applyProtection="1">
      <alignment horizontal="center" vertical="center" wrapText="1"/>
      <protection hidden="1"/>
    </xf>
    <xf numFmtId="0" fontId="56" fillId="2" borderId="178" xfId="0" applyFont="1" applyFill="1" applyBorder="1" applyAlignment="1" applyProtection="1">
      <alignment horizontal="center" vertical="center" wrapText="1"/>
      <protection hidden="1"/>
    </xf>
    <xf numFmtId="0" fontId="56" fillId="2" borderId="179" xfId="0" applyFont="1" applyFill="1" applyBorder="1" applyAlignment="1" applyProtection="1">
      <alignment horizontal="center" vertical="center" wrapText="1"/>
      <protection hidden="1"/>
    </xf>
    <xf numFmtId="0" fontId="56" fillId="2" borderId="180" xfId="0" applyFont="1" applyFill="1" applyBorder="1" applyAlignment="1" applyProtection="1">
      <alignment horizontal="center" vertical="center" wrapText="1"/>
      <protection hidden="1"/>
    </xf>
    <xf numFmtId="9" fontId="56" fillId="2" borderId="83" xfId="3" applyNumberFormat="1" applyFont="1" applyFill="1" applyBorder="1" applyAlignment="1" applyProtection="1">
      <alignment horizontal="center" vertical="center" shrinkToFit="1"/>
      <protection locked="0" hidden="1"/>
    </xf>
    <xf numFmtId="9" fontId="56" fillId="2" borderId="76" xfId="3" applyNumberFormat="1" applyFont="1" applyFill="1" applyBorder="1" applyAlignment="1" applyProtection="1">
      <alignment horizontal="center" vertical="center" shrinkToFit="1"/>
      <protection locked="0" hidden="1"/>
    </xf>
    <xf numFmtId="9" fontId="56" fillId="2" borderId="75" xfId="3" applyNumberFormat="1" applyFont="1" applyFill="1" applyBorder="1" applyAlignment="1" applyProtection="1">
      <alignment horizontal="center" vertical="center" shrinkToFit="1"/>
      <protection locked="0" hidden="1"/>
    </xf>
    <xf numFmtId="3" fontId="50" fillId="2" borderId="77" xfId="3" applyNumberFormat="1" applyFont="1" applyFill="1" applyBorder="1" applyAlignment="1" applyProtection="1">
      <alignment horizontal="center" vertical="center" shrinkToFit="1"/>
      <protection hidden="1"/>
    </xf>
    <xf numFmtId="3" fontId="50" fillId="2" borderId="76" xfId="3" applyNumberFormat="1" applyFont="1" applyFill="1" applyBorder="1" applyAlignment="1" applyProtection="1">
      <alignment horizontal="center" vertical="center" shrinkToFit="1"/>
      <protection hidden="1"/>
    </xf>
    <xf numFmtId="3" fontId="50" fillId="2" borderId="183" xfId="3" applyNumberFormat="1" applyFont="1" applyFill="1" applyBorder="1" applyAlignment="1" applyProtection="1">
      <alignment horizontal="center" vertical="center" shrinkToFit="1"/>
      <protection hidden="1"/>
    </xf>
    <xf numFmtId="0" fontId="50" fillId="2" borderId="181" xfId="0" applyFont="1" applyFill="1" applyBorder="1" applyAlignment="1" applyProtection="1">
      <alignment horizontal="justify" vertical="center" wrapText="1"/>
      <protection hidden="1"/>
    </xf>
    <xf numFmtId="0" fontId="50" fillId="2" borderId="28" xfId="0" applyFont="1" applyFill="1" applyBorder="1" applyAlignment="1" applyProtection="1">
      <alignment horizontal="justify" vertical="center" wrapText="1"/>
      <protection hidden="1"/>
    </xf>
    <xf numFmtId="0" fontId="25" fillId="2" borderId="0" xfId="0" applyFont="1" applyFill="1" applyAlignment="1" applyProtection="1">
      <alignment horizontal="center" vertical="center" wrapText="1"/>
      <protection hidden="1"/>
    </xf>
    <xf numFmtId="0" fontId="39" fillId="0" borderId="0" xfId="0" applyFont="1" applyAlignment="1" applyProtection="1">
      <alignment horizontal="center" vertical="center" wrapText="1"/>
      <protection hidden="1"/>
    </xf>
    <xf numFmtId="0" fontId="13" fillId="2" borderId="6" xfId="0" applyFont="1" applyFill="1" applyBorder="1" applyAlignment="1" applyProtection="1">
      <alignment horizontal="center" vertical="center" wrapText="1"/>
      <protection hidden="1"/>
    </xf>
    <xf numFmtId="0" fontId="56" fillId="2" borderId="184" xfId="0" applyFont="1" applyFill="1" applyBorder="1" applyAlignment="1" applyProtection="1">
      <alignment horizontal="right" vertical="center" wrapText="1"/>
      <protection hidden="1"/>
    </xf>
    <xf numFmtId="0" fontId="56" fillId="2" borderId="194" xfId="0" applyFont="1" applyFill="1" applyBorder="1" applyAlignment="1" applyProtection="1">
      <alignment horizontal="right" vertical="center" wrapText="1"/>
      <protection hidden="1"/>
    </xf>
    <xf numFmtId="3" fontId="50" fillId="2" borderId="87" xfId="3" applyNumberFormat="1" applyFont="1" applyFill="1" applyBorder="1" applyAlignment="1" applyProtection="1">
      <alignment horizontal="center" vertical="center" shrinkToFit="1"/>
      <protection locked="0" hidden="1"/>
    </xf>
    <xf numFmtId="3" fontId="50" fillId="2" borderId="88" xfId="3" applyNumberFormat="1" applyFont="1" applyFill="1" applyBorder="1" applyAlignment="1" applyProtection="1">
      <alignment horizontal="center" vertical="center" shrinkToFit="1"/>
      <protection locked="0" hidden="1"/>
    </xf>
    <xf numFmtId="3" fontId="50" fillId="2" borderId="89" xfId="3" applyNumberFormat="1" applyFont="1" applyFill="1" applyBorder="1" applyAlignment="1" applyProtection="1">
      <alignment horizontal="center" vertical="center" shrinkToFit="1"/>
      <protection locked="0" hidden="1"/>
    </xf>
    <xf numFmtId="3" fontId="25" fillId="2" borderId="195" xfId="0" applyNumberFormat="1" applyFont="1" applyFill="1" applyBorder="1" applyAlignment="1" applyProtection="1">
      <alignment horizontal="center" vertical="center" wrapText="1"/>
      <protection hidden="1"/>
    </xf>
    <xf numFmtId="0" fontId="25" fillId="2" borderId="196" xfId="0" applyFont="1" applyFill="1" applyBorder="1" applyAlignment="1" applyProtection="1">
      <alignment horizontal="center" vertical="center" wrapText="1"/>
      <protection hidden="1"/>
    </xf>
    <xf numFmtId="0" fontId="25" fillId="2" borderId="197" xfId="0" applyFont="1" applyFill="1" applyBorder="1" applyAlignment="1" applyProtection="1">
      <alignment horizontal="center" vertical="center" wrapText="1"/>
      <protection hidden="1"/>
    </xf>
    <xf numFmtId="9" fontId="25" fillId="2" borderId="198" xfId="0" applyNumberFormat="1" applyFont="1" applyFill="1" applyBorder="1" applyAlignment="1" applyProtection="1">
      <alignment horizontal="center" vertical="center" wrapText="1"/>
      <protection hidden="1"/>
    </xf>
    <xf numFmtId="0" fontId="25" fillId="2" borderId="199" xfId="0" applyFont="1" applyFill="1" applyBorder="1" applyAlignment="1" applyProtection="1">
      <alignment horizontal="center" vertical="center" wrapText="1"/>
      <protection hidden="1"/>
    </xf>
    <xf numFmtId="0" fontId="25" fillId="2" borderId="200" xfId="0" applyFont="1" applyFill="1" applyBorder="1" applyAlignment="1" applyProtection="1">
      <alignment horizontal="center" vertical="center" wrapText="1"/>
      <protection hidden="1"/>
    </xf>
    <xf numFmtId="3" fontId="25" fillId="2" borderId="198" xfId="0" applyNumberFormat="1" applyFont="1" applyFill="1" applyBorder="1" applyAlignment="1" applyProtection="1">
      <alignment horizontal="center" vertical="center" wrapText="1"/>
      <protection hidden="1"/>
    </xf>
    <xf numFmtId="0" fontId="25" fillId="2" borderId="201" xfId="0" applyFont="1" applyFill="1" applyBorder="1" applyAlignment="1" applyProtection="1">
      <alignment horizontal="center" vertical="center" wrapText="1"/>
      <protection hidden="1"/>
    </xf>
    <xf numFmtId="0" fontId="9" fillId="0" borderId="10" xfId="0" applyFont="1" applyBorder="1" applyAlignment="1" applyProtection="1">
      <alignment horizontal="center" vertical="center"/>
      <protection hidden="1"/>
    </xf>
    <xf numFmtId="0" fontId="39" fillId="0" borderId="0" xfId="0" applyFont="1" applyAlignment="1" applyProtection="1">
      <alignment horizontal="right" wrapText="1"/>
      <protection hidden="1"/>
    </xf>
    <xf numFmtId="0" fontId="13" fillId="2" borderId="0" xfId="0" applyFont="1" applyFill="1" applyAlignment="1" applyProtection="1">
      <alignment horizontal="left" vertical="center" wrapText="1"/>
      <protection hidden="1"/>
    </xf>
    <xf numFmtId="3" fontId="50" fillId="2" borderId="28" xfId="3" applyNumberFormat="1" applyFont="1" applyFill="1" applyBorder="1" applyAlignment="1" applyProtection="1">
      <alignment horizontal="right" vertical="center" shrinkToFit="1"/>
      <protection hidden="1"/>
    </xf>
    <xf numFmtId="3" fontId="56" fillId="0" borderId="37" xfId="3" applyNumberFormat="1" applyFont="1" applyFill="1" applyBorder="1" applyAlignment="1" applyProtection="1">
      <alignment horizontal="right" vertical="center" shrinkToFit="1"/>
      <protection hidden="1"/>
    </xf>
    <xf numFmtId="0" fontId="56" fillId="2" borderId="181" xfId="0" applyFont="1" applyFill="1" applyBorder="1" applyAlignment="1" applyProtection="1">
      <alignment horizontal="center" vertical="center"/>
      <protection hidden="1"/>
    </xf>
    <xf numFmtId="0" fontId="56" fillId="2" borderId="28" xfId="0" applyFont="1" applyFill="1" applyBorder="1" applyAlignment="1" applyProtection="1">
      <alignment horizontal="center" vertical="center"/>
      <protection hidden="1"/>
    </xf>
    <xf numFmtId="0" fontId="56" fillId="0" borderId="36" xfId="0" applyFont="1" applyBorder="1" applyAlignment="1" applyProtection="1">
      <alignment horizontal="right" vertical="center" wrapText="1"/>
      <protection hidden="1"/>
    </xf>
    <xf numFmtId="0" fontId="56" fillId="0" borderId="37" xfId="0" applyFont="1" applyBorder="1" applyAlignment="1" applyProtection="1">
      <alignment horizontal="right" vertical="center" wrapText="1"/>
      <protection hidden="1"/>
    </xf>
    <xf numFmtId="0" fontId="35" fillId="11" borderId="172" xfId="0" applyFont="1" applyFill="1" applyBorder="1" applyAlignment="1" applyProtection="1">
      <alignment horizontal="center" vertical="center" wrapText="1"/>
      <protection hidden="1"/>
    </xf>
    <xf numFmtId="0" fontId="35" fillId="11" borderId="173" xfId="0" applyFont="1" applyFill="1" applyBorder="1" applyAlignment="1" applyProtection="1">
      <alignment horizontal="center" vertical="center" wrapText="1"/>
      <protection hidden="1"/>
    </xf>
    <xf numFmtId="0" fontId="35" fillId="11" borderId="202" xfId="0" applyFont="1" applyFill="1" applyBorder="1" applyAlignment="1" applyProtection="1">
      <alignment horizontal="center" vertical="center" wrapText="1"/>
      <protection hidden="1"/>
    </xf>
    <xf numFmtId="0" fontId="35" fillId="11" borderId="99" xfId="0" applyFont="1" applyFill="1" applyBorder="1" applyAlignment="1" applyProtection="1">
      <alignment horizontal="center" vertical="center" wrapText="1"/>
      <protection hidden="1"/>
    </xf>
    <xf numFmtId="0" fontId="35" fillId="11" borderId="192" xfId="0" applyFont="1" applyFill="1" applyBorder="1" applyAlignment="1" applyProtection="1">
      <alignment horizontal="center" vertical="center" wrapText="1"/>
      <protection hidden="1"/>
    </xf>
    <xf numFmtId="0" fontId="35" fillId="11" borderId="193" xfId="0" applyFont="1" applyFill="1" applyBorder="1" applyAlignment="1" applyProtection="1">
      <alignment horizontal="center" vertical="center" wrapText="1"/>
      <protection hidden="1"/>
    </xf>
    <xf numFmtId="0" fontId="58" fillId="2" borderId="0" xfId="0" applyFont="1" applyFill="1" applyAlignment="1" applyProtection="1">
      <alignment horizontal="center" vertical="center" wrapText="1"/>
      <protection hidden="1"/>
    </xf>
    <xf numFmtId="0" fontId="35" fillId="11" borderId="169" xfId="0" applyFont="1" applyFill="1" applyBorder="1" applyAlignment="1" applyProtection="1">
      <alignment horizontal="center" vertical="center" wrapText="1"/>
      <protection hidden="1"/>
    </xf>
    <xf numFmtId="0" fontId="35" fillId="11" borderId="170" xfId="0" applyFont="1" applyFill="1" applyBorder="1" applyAlignment="1" applyProtection="1">
      <alignment horizontal="center" vertical="center" wrapText="1"/>
      <protection hidden="1"/>
    </xf>
    <xf numFmtId="0" fontId="35" fillId="11" borderId="171" xfId="0" applyFont="1" applyFill="1" applyBorder="1" applyAlignment="1" applyProtection="1">
      <alignment horizontal="center" vertical="center" wrapText="1"/>
      <protection hidden="1"/>
    </xf>
    <xf numFmtId="0" fontId="56" fillId="2" borderId="185" xfId="0" applyFont="1" applyFill="1" applyBorder="1" applyAlignment="1" applyProtection="1">
      <alignment horizontal="right" vertical="center" wrapText="1"/>
      <protection hidden="1"/>
    </xf>
    <xf numFmtId="3" fontId="56" fillId="2" borderId="186" xfId="0" applyNumberFormat="1" applyFont="1" applyFill="1" applyBorder="1" applyAlignment="1" applyProtection="1">
      <alignment horizontal="center" vertical="center" wrapText="1"/>
      <protection hidden="1"/>
    </xf>
    <xf numFmtId="3" fontId="56" fillId="2" borderId="187" xfId="0" applyNumberFormat="1" applyFont="1" applyFill="1" applyBorder="1" applyAlignment="1" applyProtection="1">
      <alignment horizontal="center" vertical="center" wrapText="1"/>
      <protection hidden="1"/>
    </xf>
    <xf numFmtId="3" fontId="56" fillId="2" borderId="185" xfId="0" applyNumberFormat="1" applyFont="1" applyFill="1" applyBorder="1" applyAlignment="1" applyProtection="1">
      <alignment horizontal="center" vertical="center" wrapText="1"/>
      <protection hidden="1"/>
    </xf>
    <xf numFmtId="0" fontId="56" fillId="2" borderId="188" xfId="0" applyFont="1" applyFill="1" applyBorder="1" applyAlignment="1" applyProtection="1">
      <alignment horizontal="center" vertical="center" wrapText="1"/>
      <protection hidden="1"/>
    </xf>
    <xf numFmtId="0" fontId="56" fillId="2" borderId="189" xfId="0" applyFont="1" applyFill="1" applyBorder="1" applyAlignment="1" applyProtection="1">
      <alignment horizontal="center" vertical="center" wrapText="1"/>
      <protection hidden="1"/>
    </xf>
    <xf numFmtId="0" fontId="56" fillId="2" borderId="190" xfId="0" applyFont="1" applyFill="1" applyBorder="1" applyAlignment="1" applyProtection="1">
      <alignment horizontal="center" vertical="center" wrapText="1"/>
      <protection hidden="1"/>
    </xf>
    <xf numFmtId="0" fontId="56" fillId="2" borderId="79" xfId="0" applyFont="1" applyFill="1" applyBorder="1" applyAlignment="1" applyProtection="1">
      <alignment horizontal="center" vertical="center" wrapText="1"/>
      <protection hidden="1"/>
    </xf>
    <xf numFmtId="0" fontId="56" fillId="2" borderId="80" xfId="0" applyFont="1" applyFill="1" applyBorder="1" applyAlignment="1" applyProtection="1">
      <alignment horizontal="center" vertical="center" wrapText="1"/>
      <protection hidden="1"/>
    </xf>
    <xf numFmtId="0" fontId="56" fillId="2" borderId="81" xfId="0" applyFont="1" applyFill="1" applyBorder="1" applyAlignment="1" applyProtection="1">
      <alignment horizontal="center" vertical="center" wrapText="1"/>
      <protection hidden="1"/>
    </xf>
    <xf numFmtId="3" fontId="50" fillId="2" borderId="93" xfId="3" applyNumberFormat="1" applyFont="1" applyFill="1" applyBorder="1" applyAlignment="1" applyProtection="1">
      <alignment horizontal="center" vertical="center" shrinkToFit="1"/>
      <protection locked="0" hidden="1"/>
    </xf>
    <xf numFmtId="3" fontId="50" fillId="2" borderId="86" xfId="3" applyNumberFormat="1" applyFont="1" applyFill="1" applyBorder="1" applyAlignment="1" applyProtection="1">
      <alignment horizontal="center" vertical="center" shrinkToFit="1"/>
      <protection locked="0" hidden="1"/>
    </xf>
    <xf numFmtId="3" fontId="50" fillId="2" borderId="94" xfId="3" applyNumberFormat="1" applyFont="1" applyFill="1" applyBorder="1" applyAlignment="1" applyProtection="1">
      <alignment horizontal="center" vertical="center" shrinkToFit="1"/>
      <protection locked="0" hidden="1"/>
    </xf>
    <xf numFmtId="3" fontId="56" fillId="2" borderId="188" xfId="0" applyNumberFormat="1" applyFont="1" applyFill="1" applyBorder="1" applyAlignment="1" applyProtection="1">
      <alignment horizontal="center" vertical="center" wrapText="1"/>
      <protection hidden="1"/>
    </xf>
    <xf numFmtId="3" fontId="56" fillId="2" borderId="189" xfId="0" applyNumberFormat="1" applyFont="1" applyFill="1" applyBorder="1" applyAlignment="1" applyProtection="1">
      <alignment horizontal="center" vertical="center" wrapText="1"/>
      <protection hidden="1"/>
    </xf>
    <xf numFmtId="3" fontId="56" fillId="2" borderId="190" xfId="0" applyNumberFormat="1" applyFont="1" applyFill="1" applyBorder="1" applyAlignment="1" applyProtection="1">
      <alignment horizontal="center" vertical="center" wrapText="1"/>
      <protection hidden="1"/>
    </xf>
    <xf numFmtId="0" fontId="56" fillId="2" borderId="90" xfId="0" applyFont="1" applyFill="1" applyBorder="1" applyAlignment="1" applyProtection="1">
      <alignment horizontal="center" vertical="center" wrapText="1"/>
      <protection hidden="1"/>
    </xf>
    <xf numFmtId="0" fontId="56" fillId="2" borderId="91" xfId="0" applyFont="1" applyFill="1" applyBorder="1" applyAlignment="1" applyProtection="1">
      <alignment horizontal="center" vertical="center" wrapText="1"/>
      <protection hidden="1"/>
    </xf>
    <xf numFmtId="0" fontId="56" fillId="2" borderId="92" xfId="0" applyFont="1" applyFill="1" applyBorder="1" applyAlignment="1" applyProtection="1">
      <alignment horizontal="center" vertical="center" wrapText="1"/>
      <protection hidden="1"/>
    </xf>
    <xf numFmtId="9" fontId="56" fillId="2" borderId="85" xfId="3" applyNumberFormat="1" applyFont="1" applyFill="1" applyBorder="1" applyAlignment="1" applyProtection="1">
      <alignment horizontal="center" vertical="center" shrinkToFit="1"/>
      <protection locked="0" hidden="1"/>
    </xf>
    <xf numFmtId="9" fontId="56" fillId="2" borderId="74" xfId="3" applyNumberFormat="1" applyFont="1" applyFill="1" applyBorder="1" applyAlignment="1" applyProtection="1">
      <alignment horizontal="center" vertical="center" shrinkToFit="1"/>
      <protection locked="0" hidden="1"/>
    </xf>
    <xf numFmtId="9" fontId="56" fillId="2" borderId="84" xfId="3" applyNumberFormat="1" applyFont="1" applyFill="1" applyBorder="1" applyAlignment="1" applyProtection="1">
      <alignment horizontal="center" vertical="center" shrinkToFit="1"/>
      <protection locked="0" hidden="1"/>
    </xf>
    <xf numFmtId="9" fontId="56" fillId="2" borderId="156" xfId="3" applyNumberFormat="1" applyFont="1" applyFill="1" applyBorder="1" applyAlignment="1" applyProtection="1">
      <alignment horizontal="center" vertical="center" shrinkToFit="1"/>
      <protection locked="0" hidden="1"/>
    </xf>
    <xf numFmtId="9" fontId="56" fillId="2" borderId="157" xfId="3" applyNumberFormat="1" applyFont="1" applyFill="1" applyBorder="1" applyAlignment="1" applyProtection="1">
      <alignment horizontal="center" vertical="center" shrinkToFit="1"/>
      <protection locked="0" hidden="1"/>
    </xf>
    <xf numFmtId="9" fontId="56" fillId="2" borderId="158" xfId="3" applyNumberFormat="1" applyFont="1" applyFill="1" applyBorder="1" applyAlignment="1" applyProtection="1">
      <alignment horizontal="center" vertical="center" shrinkToFit="1"/>
      <protection locked="0" hidden="1"/>
    </xf>
    <xf numFmtId="43" fontId="56" fillId="2" borderId="28" xfId="4" applyFont="1" applyFill="1" applyBorder="1" applyAlignment="1" applyProtection="1">
      <alignment horizontal="center" vertical="center" wrapText="1"/>
      <protection hidden="1"/>
    </xf>
    <xf numFmtId="43" fontId="56" fillId="2" borderId="35" xfId="4" applyFont="1" applyFill="1" applyBorder="1" applyAlignment="1" applyProtection="1">
      <alignment horizontal="center" vertical="center" wrapText="1"/>
      <protection hidden="1"/>
    </xf>
    <xf numFmtId="167" fontId="50" fillId="2" borderId="28" xfId="3" applyNumberFormat="1" applyFont="1" applyFill="1" applyBorder="1" applyAlignment="1" applyProtection="1">
      <alignment horizontal="center" vertical="center" shrinkToFit="1"/>
      <protection locked="0" hidden="1"/>
    </xf>
    <xf numFmtId="3" fontId="50" fillId="2" borderId="28" xfId="3" applyNumberFormat="1" applyFont="1" applyFill="1" applyBorder="1" applyAlignment="1" applyProtection="1">
      <alignment horizontal="right" vertical="center" shrinkToFit="1"/>
      <protection locked="0" hidden="1"/>
    </xf>
    <xf numFmtId="3" fontId="50" fillId="0" borderId="28" xfId="3" applyNumberFormat="1" applyFont="1" applyFill="1" applyBorder="1" applyAlignment="1" applyProtection="1">
      <alignment horizontal="right" vertical="center" shrinkToFit="1"/>
      <protection hidden="1"/>
    </xf>
    <xf numFmtId="0" fontId="56" fillId="2" borderId="28" xfId="0" applyFont="1" applyFill="1" applyBorder="1" applyAlignment="1" applyProtection="1">
      <alignment horizontal="center" vertical="center" wrapText="1"/>
      <protection hidden="1"/>
    </xf>
    <xf numFmtId="3" fontId="56" fillId="2" borderId="37" xfId="3" applyNumberFormat="1" applyFont="1" applyFill="1" applyBorder="1" applyAlignment="1" applyProtection="1">
      <alignment horizontal="right" vertical="center" shrinkToFit="1"/>
      <protection hidden="1"/>
    </xf>
    <xf numFmtId="167" fontId="50" fillId="2" borderId="55" xfId="3" applyNumberFormat="1" applyFont="1" applyFill="1" applyBorder="1" applyAlignment="1" applyProtection="1">
      <alignment horizontal="center" vertical="center" shrinkToFit="1"/>
      <protection locked="0" hidden="1"/>
    </xf>
    <xf numFmtId="167" fontId="50" fillId="2" borderId="53" xfId="3" applyNumberFormat="1" applyFont="1" applyFill="1" applyBorder="1" applyAlignment="1" applyProtection="1">
      <alignment horizontal="center" vertical="center" shrinkToFit="1"/>
      <protection locked="0" hidden="1"/>
    </xf>
    <xf numFmtId="0" fontId="55" fillId="2" borderId="14" xfId="0" applyFont="1" applyFill="1" applyBorder="1" applyAlignment="1" applyProtection="1">
      <alignment horizontal="left" vertical="center" wrapText="1"/>
      <protection hidden="1"/>
    </xf>
    <xf numFmtId="0" fontId="55" fillId="2" borderId="0" xfId="0" applyFont="1" applyFill="1" applyAlignment="1" applyProtection="1">
      <alignment horizontal="left" vertical="center" wrapText="1"/>
      <protection hidden="1"/>
    </xf>
    <xf numFmtId="0" fontId="50" fillId="2" borderId="34" xfId="0" applyFont="1" applyFill="1" applyBorder="1" applyAlignment="1" applyProtection="1">
      <alignment horizontal="left" vertical="center" wrapText="1"/>
      <protection hidden="1"/>
    </xf>
    <xf numFmtId="0" fontId="50" fillId="2" borderId="28" xfId="0" applyFont="1" applyFill="1" applyBorder="1" applyAlignment="1" applyProtection="1">
      <alignment horizontal="left" vertical="center" wrapText="1"/>
      <protection hidden="1"/>
    </xf>
    <xf numFmtId="0" fontId="56" fillId="2" borderId="34" xfId="0" applyFont="1" applyFill="1" applyBorder="1" applyAlignment="1" applyProtection="1">
      <alignment horizontal="center" vertical="center"/>
      <protection hidden="1"/>
    </xf>
    <xf numFmtId="0" fontId="56" fillId="2" borderId="28" xfId="0" applyFont="1" applyFill="1" applyBorder="1" applyAlignment="1" applyProtection="1">
      <alignment horizontal="center" vertical="center" wrapText="1" shrinkToFit="1"/>
      <protection hidden="1"/>
    </xf>
    <xf numFmtId="0" fontId="50" fillId="2" borderId="34" xfId="0" applyFont="1" applyFill="1" applyBorder="1" applyAlignment="1" applyProtection="1">
      <alignment horizontal="justify" wrapText="1"/>
      <protection hidden="1"/>
    </xf>
    <xf numFmtId="0" fontId="50" fillId="2" borderId="28" xfId="0" applyFont="1" applyFill="1" applyBorder="1" applyAlignment="1" applyProtection="1">
      <alignment horizontal="justify" wrapText="1"/>
      <protection hidden="1"/>
    </xf>
    <xf numFmtId="3" fontId="25" fillId="0" borderId="57" xfId="3" applyNumberFormat="1" applyFont="1" applyFill="1" applyBorder="1" applyAlignment="1" applyProtection="1">
      <alignment horizontal="right" vertical="center" shrinkToFit="1"/>
      <protection hidden="1"/>
    </xf>
    <xf numFmtId="3" fontId="25" fillId="0" borderId="51" xfId="3" applyNumberFormat="1" applyFont="1" applyFill="1" applyBorder="1" applyAlignment="1" applyProtection="1">
      <alignment horizontal="right" vertical="center" shrinkToFit="1"/>
      <protection hidden="1"/>
    </xf>
    <xf numFmtId="0" fontId="49" fillId="2" borderId="13" xfId="0" applyFont="1" applyFill="1" applyBorder="1" applyAlignment="1" applyProtection="1">
      <alignment horizontal="center" wrapText="1"/>
      <protection hidden="1"/>
    </xf>
    <xf numFmtId="0" fontId="54" fillId="2" borderId="14" xfId="0" applyFont="1" applyFill="1" applyBorder="1" applyAlignment="1" applyProtection="1">
      <alignment horizontal="center" wrapText="1"/>
      <protection hidden="1"/>
    </xf>
    <xf numFmtId="0" fontId="54" fillId="2" borderId="16" xfId="0" applyFont="1" applyFill="1" applyBorder="1" applyAlignment="1" applyProtection="1">
      <alignment horizontal="center" wrapText="1"/>
      <protection hidden="1"/>
    </xf>
    <xf numFmtId="0" fontId="13" fillId="2" borderId="0" xfId="0" applyFont="1" applyFill="1" applyAlignment="1" applyProtection="1">
      <alignment horizontal="right" wrapText="1"/>
      <protection hidden="1"/>
    </xf>
    <xf numFmtId="0" fontId="6" fillId="2" borderId="0" xfId="0" applyFont="1" applyFill="1" applyAlignment="1" applyProtection="1">
      <alignment horizontal="left" vertical="center" wrapText="1"/>
      <protection hidden="1"/>
    </xf>
    <xf numFmtId="0" fontId="35" fillId="11" borderId="31" xfId="0" applyFont="1" applyFill="1" applyBorder="1" applyAlignment="1" applyProtection="1">
      <alignment horizontal="center" vertical="center" wrapText="1"/>
      <protection hidden="1"/>
    </xf>
    <xf numFmtId="0" fontId="35" fillId="11" borderId="32" xfId="0" applyFont="1" applyFill="1" applyBorder="1" applyAlignment="1" applyProtection="1">
      <alignment horizontal="center" vertical="center" wrapText="1"/>
      <protection hidden="1"/>
    </xf>
    <xf numFmtId="0" fontId="35" fillId="11" borderId="33" xfId="0" applyFont="1" applyFill="1" applyBorder="1" applyAlignment="1" applyProtection="1">
      <alignment horizontal="center" vertical="center" wrapText="1"/>
      <protection hidden="1"/>
    </xf>
    <xf numFmtId="9" fontId="53" fillId="0" borderId="17" xfId="0" applyNumberFormat="1" applyFont="1" applyBorder="1" applyAlignment="1" applyProtection="1">
      <alignment horizontal="center"/>
      <protection hidden="1"/>
    </xf>
    <xf numFmtId="9" fontId="53" fillId="0" borderId="15" xfId="0" applyNumberFormat="1" applyFont="1" applyBorder="1" applyAlignment="1" applyProtection="1">
      <alignment horizontal="center"/>
      <protection hidden="1"/>
    </xf>
    <xf numFmtId="9" fontId="53" fillId="0" borderId="18" xfId="0" applyNumberFormat="1" applyFont="1" applyBorder="1" applyAlignment="1" applyProtection="1">
      <alignment horizontal="center"/>
      <protection hidden="1"/>
    </xf>
    <xf numFmtId="0" fontId="50" fillId="0" borderId="34" xfId="0" applyFont="1" applyBorder="1" applyAlignment="1" applyProtection="1">
      <alignment horizontal="left" vertical="center" wrapText="1"/>
      <protection hidden="1"/>
    </xf>
    <xf numFmtId="0" fontId="50" fillId="0" borderId="28" xfId="0" applyFont="1" applyBorder="1" applyAlignment="1" applyProtection="1">
      <alignment horizontal="left" vertical="center" wrapText="1"/>
      <protection hidden="1"/>
    </xf>
    <xf numFmtId="0" fontId="25" fillId="0" borderId="49" xfId="0" applyFont="1" applyBorder="1" applyAlignment="1" applyProtection="1">
      <alignment horizontal="right" vertical="center" wrapText="1"/>
      <protection hidden="1"/>
    </xf>
    <xf numFmtId="0" fontId="25" fillId="0" borderId="50" xfId="0" applyFont="1" applyBorder="1" applyAlignment="1" applyProtection="1">
      <alignment horizontal="right" vertical="center" wrapText="1"/>
      <protection hidden="1"/>
    </xf>
    <xf numFmtId="0" fontId="25" fillId="0" borderId="51" xfId="0" applyFont="1" applyBorder="1" applyAlignment="1" applyProtection="1">
      <alignment horizontal="right" vertical="center" wrapText="1"/>
      <protection hidden="1"/>
    </xf>
    <xf numFmtId="0" fontId="35" fillId="11" borderId="100" xfId="0" applyFont="1" applyFill="1" applyBorder="1" applyAlignment="1" applyProtection="1">
      <alignment horizontal="center" vertical="center" wrapText="1"/>
      <protection hidden="1"/>
    </xf>
    <xf numFmtId="0" fontId="35" fillId="11" borderId="159" xfId="0" applyFont="1" applyFill="1" applyBorder="1" applyAlignment="1" applyProtection="1">
      <alignment horizontal="center" vertical="center" wrapText="1"/>
      <protection hidden="1"/>
    </xf>
    <xf numFmtId="0" fontId="35" fillId="11" borderId="54" xfId="0" applyFont="1" applyFill="1" applyBorder="1" applyAlignment="1" applyProtection="1">
      <alignment horizontal="center" vertical="center" wrapText="1"/>
      <protection hidden="1"/>
    </xf>
    <xf numFmtId="3" fontId="50" fillId="2" borderId="154" xfId="3" applyNumberFormat="1" applyFont="1" applyFill="1" applyBorder="1" applyAlignment="1" applyProtection="1">
      <alignment horizontal="center" vertical="center" shrinkToFit="1"/>
      <protection hidden="1"/>
    </xf>
    <xf numFmtId="3" fontId="50" fillId="2" borderId="74" xfId="3" applyNumberFormat="1" applyFont="1" applyFill="1" applyBorder="1" applyAlignment="1" applyProtection="1">
      <alignment horizontal="center" vertical="center" shrinkToFit="1"/>
      <protection hidden="1"/>
    </xf>
    <xf numFmtId="3" fontId="50" fillId="2" borderId="182" xfId="3" applyNumberFormat="1" applyFont="1" applyFill="1" applyBorder="1" applyAlignment="1" applyProtection="1">
      <alignment horizontal="center" vertical="center" shrinkToFit="1"/>
      <protection hidden="1"/>
    </xf>
    <xf numFmtId="3" fontId="50" fillId="2" borderId="82" xfId="3" applyNumberFormat="1" applyFont="1" applyFill="1" applyBorder="1" applyAlignment="1" applyProtection="1">
      <alignment horizontal="center" vertical="center" shrinkToFit="1"/>
      <protection hidden="1"/>
    </xf>
    <xf numFmtId="3" fontId="50" fillId="2" borderId="78" xfId="3" applyNumberFormat="1" applyFont="1" applyFill="1" applyBorder="1" applyAlignment="1" applyProtection="1">
      <alignment horizontal="center" vertical="center" shrinkToFit="1"/>
      <protection hidden="1"/>
    </xf>
    <xf numFmtId="3" fontId="50" fillId="2" borderId="203" xfId="3" applyNumberFormat="1" applyFont="1" applyFill="1" applyBorder="1" applyAlignment="1" applyProtection="1">
      <alignment horizontal="center" vertical="center" shrinkToFit="1"/>
      <protection hidden="1"/>
    </xf>
    <xf numFmtId="3" fontId="56" fillId="2" borderId="191" xfId="0" applyNumberFormat="1" applyFont="1" applyFill="1" applyBorder="1" applyAlignment="1" applyProtection="1">
      <alignment horizontal="center" vertical="center" wrapText="1"/>
      <protection hidden="1"/>
    </xf>
    <xf numFmtId="0" fontId="59" fillId="2" borderId="167" xfId="0" applyFont="1" applyFill="1" applyBorder="1" applyAlignment="1" applyProtection="1">
      <alignment horizontal="center" vertical="center" wrapText="1"/>
      <protection hidden="1"/>
    </xf>
    <xf numFmtId="0" fontId="59" fillId="2" borderId="168" xfId="0" applyFont="1" applyFill="1" applyBorder="1" applyAlignment="1" applyProtection="1">
      <alignment horizontal="center" vertical="center" wrapText="1"/>
      <protection hidden="1"/>
    </xf>
    <xf numFmtId="0" fontId="58" fillId="2" borderId="167" xfId="0" applyFont="1" applyFill="1" applyBorder="1" applyAlignment="1" applyProtection="1">
      <alignment horizontal="center" vertical="center" wrapText="1"/>
      <protection hidden="1"/>
    </xf>
    <xf numFmtId="0" fontId="50" fillId="2" borderId="167" xfId="0" applyFont="1" applyFill="1" applyBorder="1" applyAlignment="1" applyProtection="1">
      <alignment horizontal="center" vertical="center" wrapText="1"/>
      <protection hidden="1"/>
    </xf>
    <xf numFmtId="0" fontId="58" fillId="2" borderId="168" xfId="0" applyFont="1" applyFill="1" applyBorder="1" applyAlignment="1" applyProtection="1">
      <alignment horizontal="center" vertical="center" wrapText="1"/>
      <protection hidden="1"/>
    </xf>
    <xf numFmtId="0" fontId="58" fillId="2" borderId="153" xfId="0" applyFont="1" applyFill="1" applyBorder="1" applyAlignment="1" applyProtection="1">
      <alignment horizontal="center" vertical="center" wrapText="1"/>
      <protection hidden="1"/>
    </xf>
    <xf numFmtId="0" fontId="56" fillId="2" borderId="36" xfId="0" applyFont="1" applyFill="1" applyBorder="1" applyAlignment="1" applyProtection="1">
      <alignment horizontal="right" vertical="center" wrapText="1"/>
      <protection hidden="1"/>
    </xf>
    <xf numFmtId="0" fontId="56" fillId="2" borderId="37" xfId="0" applyFont="1" applyFill="1" applyBorder="1" applyAlignment="1" applyProtection="1">
      <alignment horizontal="right" vertical="center" wrapText="1"/>
      <protection hidden="1"/>
    </xf>
    <xf numFmtId="0" fontId="56" fillId="2" borderId="77" xfId="0" applyFont="1" applyFill="1" applyBorder="1" applyAlignment="1" applyProtection="1">
      <alignment horizontal="center" vertical="center" wrapText="1"/>
      <protection hidden="1"/>
    </xf>
    <xf numFmtId="0" fontId="56" fillId="2" borderId="76" xfId="0" applyFont="1" applyFill="1" applyBorder="1" applyAlignment="1" applyProtection="1">
      <alignment horizontal="center" vertical="center" wrapText="1"/>
      <protection hidden="1"/>
    </xf>
    <xf numFmtId="0" fontId="56" fillId="2" borderId="183" xfId="0" applyFont="1" applyFill="1" applyBorder="1" applyAlignment="1" applyProtection="1">
      <alignment horizontal="center" vertical="center" wrapText="1"/>
      <protection hidden="1"/>
    </xf>
    <xf numFmtId="0" fontId="50" fillId="0" borderId="28" xfId="0" applyFont="1" applyBorder="1" applyAlignment="1" applyProtection="1">
      <alignment horizontal="justify" vertical="center" wrapText="1"/>
      <protection hidden="1"/>
    </xf>
    <xf numFmtId="0" fontId="13" fillId="2" borderId="28" xfId="0" applyFont="1" applyFill="1" applyBorder="1" applyAlignment="1" applyProtection="1">
      <alignment horizontal="left" vertical="center" wrapText="1"/>
      <protection hidden="1"/>
    </xf>
    <xf numFmtId="0" fontId="25" fillId="2" borderId="28" xfId="0" applyFont="1" applyFill="1" applyBorder="1" applyAlignment="1" applyProtection="1">
      <alignment horizontal="left" vertical="center" wrapText="1"/>
      <protection hidden="1"/>
    </xf>
    <xf numFmtId="0" fontId="44" fillId="11" borderId="31" xfId="0" applyFont="1" applyFill="1" applyBorder="1" applyAlignment="1" applyProtection="1">
      <alignment horizontal="left" vertical="center" wrapText="1"/>
      <protection hidden="1"/>
    </xf>
    <xf numFmtId="0" fontId="44" fillId="11" borderId="32" xfId="0" applyFont="1" applyFill="1" applyBorder="1" applyAlignment="1" applyProtection="1">
      <alignment horizontal="left" vertical="center" wrapText="1"/>
      <protection hidden="1"/>
    </xf>
    <xf numFmtId="0" fontId="44" fillId="11" borderId="33" xfId="0" applyFont="1" applyFill="1" applyBorder="1" applyAlignment="1" applyProtection="1">
      <alignment horizontal="left" vertical="center" wrapText="1"/>
      <protection hidden="1"/>
    </xf>
    <xf numFmtId="0" fontId="25" fillId="2" borderId="28" xfId="0" applyFont="1" applyFill="1" applyBorder="1" applyAlignment="1" applyProtection="1">
      <alignment horizontal="center" vertical="center" wrapText="1"/>
      <protection hidden="1"/>
    </xf>
    <xf numFmtId="3" fontId="40" fillId="0" borderId="0" xfId="0" applyNumberFormat="1" applyFont="1" applyAlignment="1" applyProtection="1">
      <alignment vertical="center" wrapText="1"/>
      <protection hidden="1"/>
    </xf>
    <xf numFmtId="0" fontId="9" fillId="0" borderId="30" xfId="0" applyFont="1" applyBorder="1" applyAlignment="1" applyProtection="1">
      <alignment horizontal="center" vertical="center"/>
      <protection hidden="1"/>
    </xf>
    <xf numFmtId="0" fontId="5" fillId="0" borderId="28" xfId="0" applyFont="1" applyBorder="1" applyAlignment="1" applyProtection="1">
      <alignment horizontal="justify" vertical="center" wrapText="1"/>
      <protection hidden="1"/>
    </xf>
    <xf numFmtId="0" fontId="5" fillId="2" borderId="28" xfId="0" applyFont="1" applyFill="1" applyBorder="1" applyAlignment="1" applyProtection="1">
      <alignment horizontal="justify" vertical="center" wrapText="1"/>
      <protection hidden="1"/>
    </xf>
    <xf numFmtId="0" fontId="5" fillId="0" borderId="37" xfId="0" applyFont="1" applyBorder="1" applyAlignment="1" applyProtection="1">
      <alignment horizontal="justify" vertical="center" wrapText="1"/>
      <protection hidden="1"/>
    </xf>
    <xf numFmtId="0" fontId="9" fillId="2" borderId="0" xfId="0" applyFont="1" applyFill="1" applyAlignment="1" applyProtection="1">
      <alignment horizontal="left" vertical="center" wrapText="1"/>
      <protection hidden="1"/>
    </xf>
    <xf numFmtId="0" fontId="25" fillId="0" borderId="49" xfId="0" applyFont="1" applyBorder="1" applyAlignment="1" applyProtection="1">
      <alignment horizontal="left" vertical="center" wrapText="1"/>
      <protection hidden="1"/>
    </xf>
    <xf numFmtId="0" fontId="25" fillId="0" borderId="50" xfId="0" applyFont="1" applyBorder="1" applyAlignment="1" applyProtection="1">
      <alignment horizontal="left" vertical="center" wrapText="1"/>
      <protection hidden="1"/>
    </xf>
    <xf numFmtId="0" fontId="25" fillId="0" borderId="51" xfId="0" applyFont="1" applyBorder="1" applyAlignment="1" applyProtection="1">
      <alignment horizontal="left" vertical="center" wrapText="1"/>
      <protection hidden="1"/>
    </xf>
    <xf numFmtId="0" fontId="0" fillId="0" borderId="30" xfId="0" applyBorder="1" applyAlignment="1" applyProtection="1">
      <alignment horizontal="center" vertical="center" wrapText="1"/>
      <protection hidden="1"/>
    </xf>
    <xf numFmtId="0" fontId="39" fillId="0" borderId="21" xfId="0" applyFont="1" applyBorder="1" applyAlignment="1" applyProtection="1">
      <alignment horizontal="center" wrapText="1"/>
      <protection locked="0" hidden="1"/>
    </xf>
    <xf numFmtId="0" fontId="9" fillId="0" borderId="35" xfId="0" applyFont="1" applyBorder="1" applyAlignment="1" applyProtection="1">
      <alignment horizontal="left" vertical="center" wrapText="1"/>
      <protection hidden="1"/>
    </xf>
    <xf numFmtId="0" fontId="9" fillId="0" borderId="38" xfId="0" applyFont="1" applyBorder="1" applyAlignment="1" applyProtection="1">
      <alignment horizontal="left" vertical="center" wrapText="1"/>
      <protection hidden="1"/>
    </xf>
    <xf numFmtId="0" fontId="5" fillId="2" borderId="32" xfId="0" applyFont="1" applyFill="1" applyBorder="1" applyAlignment="1" applyProtection="1">
      <alignment horizontal="justify" vertical="center" wrapText="1"/>
      <protection hidden="1"/>
    </xf>
    <xf numFmtId="0" fontId="25" fillId="2" borderId="34" xfId="0" applyFont="1" applyFill="1" applyBorder="1" applyAlignment="1" applyProtection="1">
      <alignment horizontal="center" vertical="center" wrapText="1"/>
      <protection hidden="1"/>
    </xf>
    <xf numFmtId="0" fontId="44" fillId="11" borderId="54" xfId="0" applyFont="1" applyFill="1" applyBorder="1" applyAlignment="1" applyProtection="1">
      <alignment horizontal="left" vertical="center" wrapText="1"/>
      <protection hidden="1"/>
    </xf>
    <xf numFmtId="0" fontId="5" fillId="2" borderId="36" xfId="0" applyFont="1" applyFill="1" applyBorder="1" applyAlignment="1" applyProtection="1">
      <alignment horizontal="justify" vertical="center" wrapText="1"/>
      <protection hidden="1"/>
    </xf>
    <xf numFmtId="0" fontId="5" fillId="2" borderId="37" xfId="0" applyFont="1" applyFill="1" applyBorder="1" applyAlignment="1" applyProtection="1">
      <alignment horizontal="justify" vertical="center" wrapText="1"/>
      <protection hidden="1"/>
    </xf>
    <xf numFmtId="0" fontId="5" fillId="2" borderId="38" xfId="0" applyFont="1" applyFill="1" applyBorder="1" applyAlignment="1" applyProtection="1">
      <alignment horizontal="justify" vertical="center" wrapText="1"/>
      <protection hidden="1"/>
    </xf>
    <xf numFmtId="0" fontId="25" fillId="2" borderId="34" xfId="0" applyFont="1" applyFill="1" applyBorder="1" applyAlignment="1" applyProtection="1">
      <alignment horizontal="left" vertical="center" wrapText="1"/>
      <protection hidden="1"/>
    </xf>
    <xf numFmtId="0" fontId="25" fillId="0" borderId="36" xfId="0" applyFont="1" applyBorder="1" applyAlignment="1" applyProtection="1">
      <alignment horizontal="left" vertical="center" wrapText="1"/>
      <protection hidden="1"/>
    </xf>
    <xf numFmtId="0" fontId="25" fillId="0" borderId="37" xfId="0" applyFont="1" applyBorder="1" applyAlignment="1" applyProtection="1">
      <alignment horizontal="left" vertical="center" wrapText="1"/>
      <protection hidden="1"/>
    </xf>
    <xf numFmtId="0" fontId="25" fillId="2" borderId="35" xfId="0" applyFont="1" applyFill="1" applyBorder="1" applyAlignment="1" applyProtection="1">
      <alignment horizontal="center" vertical="center" wrapText="1"/>
      <protection hidden="1"/>
    </xf>
    <xf numFmtId="0" fontId="13" fillId="0" borderId="28" xfId="0" applyFont="1" applyBorder="1" applyAlignment="1" applyProtection="1">
      <alignment horizontal="left" vertical="center" wrapText="1"/>
      <protection hidden="1"/>
    </xf>
    <xf numFmtId="0" fontId="25" fillId="0" borderId="55" xfId="0" applyFont="1" applyBorder="1" applyAlignment="1" applyProtection="1">
      <alignment horizontal="left" vertical="center" wrapText="1"/>
      <protection hidden="1"/>
    </xf>
    <xf numFmtId="0" fontId="25" fillId="0" borderId="53" xfId="0" applyFont="1" applyBorder="1" applyAlignment="1" applyProtection="1">
      <alignment horizontal="left" vertical="center" wrapText="1"/>
      <protection hidden="1"/>
    </xf>
    <xf numFmtId="0" fontId="13" fillId="0" borderId="55" xfId="0" applyFont="1" applyBorder="1" applyAlignment="1" applyProtection="1">
      <alignment horizontal="left" vertical="center" wrapText="1"/>
      <protection hidden="1"/>
    </xf>
    <xf numFmtId="0" fontId="13" fillId="0" borderId="53" xfId="0" applyFont="1" applyBorder="1" applyAlignment="1" applyProtection="1">
      <alignment horizontal="left" vertical="center" wrapText="1"/>
      <protection hidden="1"/>
    </xf>
    <xf numFmtId="0" fontId="25" fillId="0" borderId="59" xfId="0" applyFont="1" applyBorder="1" applyAlignment="1" applyProtection="1">
      <alignment horizontal="left" vertical="center" wrapText="1"/>
      <protection hidden="1"/>
    </xf>
    <xf numFmtId="0" fontId="35" fillId="9" borderId="127" xfId="0" applyFont="1" applyFill="1" applyBorder="1" applyAlignment="1" applyProtection="1">
      <alignment horizontal="center" vertical="center" wrapText="1"/>
      <protection hidden="1"/>
    </xf>
    <xf numFmtId="0" fontId="35" fillId="9" borderId="128" xfId="0" applyFont="1" applyFill="1" applyBorder="1" applyAlignment="1" applyProtection="1">
      <alignment horizontal="center" vertical="center" wrapText="1"/>
      <protection hidden="1"/>
    </xf>
    <xf numFmtId="0" fontId="35" fillId="9" borderId="129" xfId="0" applyFont="1" applyFill="1" applyBorder="1" applyAlignment="1" applyProtection="1">
      <alignment horizontal="center" vertical="center" wrapText="1"/>
      <protection hidden="1"/>
    </xf>
    <xf numFmtId="0" fontId="35" fillId="9" borderId="130" xfId="0" applyFont="1" applyFill="1" applyBorder="1" applyAlignment="1" applyProtection="1">
      <alignment horizontal="center" vertical="center" wrapText="1"/>
      <protection hidden="1"/>
    </xf>
    <xf numFmtId="0" fontId="13" fillId="0" borderId="151" xfId="0" applyFont="1" applyBorder="1" applyAlignment="1" applyProtection="1">
      <alignment horizontal="left" vertical="center" wrapText="1"/>
      <protection hidden="1"/>
    </xf>
    <xf numFmtId="0" fontId="13" fillId="0" borderId="152" xfId="0" applyFont="1" applyBorder="1" applyAlignment="1" applyProtection="1">
      <alignment horizontal="left" vertical="center" wrapText="1"/>
      <protection hidden="1"/>
    </xf>
    <xf numFmtId="0" fontId="13" fillId="0" borderId="134" xfId="0" applyFont="1" applyBorder="1" applyAlignment="1" applyProtection="1">
      <alignment horizontal="justify" vertical="center" wrapText="1"/>
      <protection hidden="1"/>
    </xf>
    <xf numFmtId="0" fontId="0" fillId="0" borderId="134" xfId="0" applyBorder="1" applyAlignment="1" applyProtection="1">
      <alignment horizontal="justify" vertical="center" wrapText="1"/>
      <protection hidden="1"/>
    </xf>
    <xf numFmtId="0" fontId="13" fillId="2" borderId="134" xfId="0" applyFont="1" applyFill="1" applyBorder="1" applyAlignment="1" applyProtection="1">
      <alignment horizontal="justify" vertical="center" wrapText="1"/>
      <protection hidden="1"/>
    </xf>
    <xf numFmtId="0" fontId="39" fillId="2" borderId="134" xfId="0" applyFont="1" applyFill="1" applyBorder="1" applyAlignment="1" applyProtection="1">
      <alignment horizontal="justify" vertical="center" wrapText="1"/>
      <protection hidden="1"/>
    </xf>
    <xf numFmtId="0" fontId="0" fillId="2" borderId="134" xfId="0" applyFill="1" applyBorder="1" applyAlignment="1" applyProtection="1">
      <alignment horizontal="justify" vertical="center" wrapText="1"/>
      <protection hidden="1"/>
    </xf>
    <xf numFmtId="0" fontId="25" fillId="2" borderId="145" xfId="0" applyFont="1" applyFill="1" applyBorder="1" applyAlignment="1" applyProtection="1">
      <alignment horizontal="left" vertical="center" wrapText="1"/>
      <protection hidden="1"/>
    </xf>
    <xf numFmtId="0" fontId="25" fillId="2" borderId="146" xfId="0" applyFont="1" applyFill="1" applyBorder="1" applyAlignment="1" applyProtection="1">
      <alignment horizontal="left" vertical="center" wrapText="1"/>
      <protection hidden="1"/>
    </xf>
    <xf numFmtId="0" fontId="0" fillId="0" borderId="152" xfId="0" applyBorder="1" applyAlignment="1" applyProtection="1">
      <alignment horizontal="left" vertical="center" wrapText="1"/>
      <protection hidden="1"/>
    </xf>
    <xf numFmtId="0" fontId="13" fillId="2" borderId="151" xfId="0" applyFont="1" applyFill="1" applyBorder="1" applyAlignment="1" applyProtection="1">
      <alignment horizontal="left" vertical="center" wrapText="1"/>
      <protection hidden="1"/>
    </xf>
    <xf numFmtId="0" fontId="13" fillId="2" borderId="152" xfId="0" applyFont="1" applyFill="1" applyBorder="1" applyAlignment="1" applyProtection="1">
      <alignment horizontal="left" vertical="center" wrapText="1"/>
      <protection hidden="1"/>
    </xf>
    <xf numFmtId="0" fontId="25" fillId="4" borderId="143" xfId="0" applyFont="1" applyFill="1" applyBorder="1" applyAlignment="1" applyProtection="1">
      <alignment horizontal="center" vertical="center" wrapText="1"/>
      <protection hidden="1"/>
    </xf>
    <xf numFmtId="0" fontId="25" fillId="4" borderId="115" xfId="0" applyFont="1" applyFill="1" applyBorder="1" applyAlignment="1" applyProtection="1">
      <alignment horizontal="center" vertical="center" wrapText="1"/>
      <protection hidden="1"/>
    </xf>
    <xf numFmtId="0" fontId="13" fillId="2" borderId="132" xfId="0" applyFont="1" applyFill="1" applyBorder="1" applyAlignment="1" applyProtection="1">
      <alignment horizontal="left" vertical="center" wrapText="1"/>
      <protection hidden="1"/>
    </xf>
    <xf numFmtId="4" fontId="13" fillId="2" borderId="6" xfId="0" applyNumberFormat="1" applyFont="1" applyFill="1" applyBorder="1" applyAlignment="1" applyProtection="1">
      <alignment horizontal="center" wrapText="1"/>
      <protection locked="0" hidden="1"/>
    </xf>
    <xf numFmtId="0" fontId="13" fillId="2" borderId="0" xfId="0" applyFont="1" applyFill="1" applyAlignment="1" applyProtection="1">
      <alignment horizontal="left" wrapText="1"/>
      <protection hidden="1"/>
    </xf>
    <xf numFmtId="0" fontId="5" fillId="2" borderId="138" xfId="0" applyFont="1" applyFill="1" applyBorder="1" applyAlignment="1" applyProtection="1">
      <alignment horizontal="center" vertical="center" wrapText="1"/>
      <protection hidden="1"/>
    </xf>
    <xf numFmtId="0" fontId="5" fillId="2" borderId="125" xfId="0" applyFont="1" applyFill="1" applyBorder="1" applyAlignment="1" applyProtection="1">
      <alignment horizontal="center" vertical="center" wrapText="1"/>
      <protection hidden="1"/>
    </xf>
    <xf numFmtId="0" fontId="5" fillId="2" borderId="139" xfId="0" applyFont="1" applyFill="1" applyBorder="1" applyAlignment="1" applyProtection="1">
      <alignment horizontal="center" vertical="center" wrapText="1"/>
      <protection hidden="1"/>
    </xf>
    <xf numFmtId="0" fontId="39" fillId="2" borderId="0" xfId="0" applyFont="1" applyFill="1" applyAlignment="1" applyProtection="1">
      <alignment horizontal="center" vertical="center" wrapText="1"/>
      <protection hidden="1"/>
    </xf>
    <xf numFmtId="0" fontId="13" fillId="2" borderId="0" xfId="0" applyFont="1" applyFill="1" applyAlignment="1" applyProtection="1">
      <alignment horizontal="justify" vertical="center" wrapText="1"/>
      <protection hidden="1"/>
    </xf>
    <xf numFmtId="4" fontId="25" fillId="2" borderId="10" xfId="0" applyNumberFormat="1" applyFont="1" applyFill="1" applyBorder="1" applyAlignment="1" applyProtection="1">
      <alignment horizontal="center" vertical="center" wrapText="1"/>
      <protection hidden="1"/>
    </xf>
    <xf numFmtId="0" fontId="13" fillId="0" borderId="134" xfId="0" applyFont="1" applyBorder="1" applyAlignment="1" applyProtection="1">
      <alignment horizontal="left" vertical="center" wrapText="1"/>
      <protection hidden="1"/>
    </xf>
    <xf numFmtId="0" fontId="13" fillId="2" borderId="0" xfId="0" applyFont="1" applyFill="1" applyAlignment="1" applyProtection="1">
      <alignment horizontal="center" wrapText="1"/>
      <protection hidden="1"/>
    </xf>
    <xf numFmtId="0" fontId="13" fillId="2" borderId="135" xfId="0" applyFont="1" applyFill="1" applyBorder="1" applyAlignment="1" applyProtection="1">
      <alignment horizontal="justify" vertical="center" wrapText="1"/>
      <protection hidden="1"/>
    </xf>
    <xf numFmtId="0" fontId="0" fillId="2" borderId="135" xfId="0" applyFill="1" applyBorder="1" applyAlignment="1" applyProtection="1">
      <alignment horizontal="justify" vertical="center" wrapText="1"/>
      <protection hidden="1"/>
    </xf>
    <xf numFmtId="0" fontId="46" fillId="0" borderId="23" xfId="0" applyFont="1" applyBorder="1" applyAlignment="1" applyProtection="1">
      <alignment horizontal="center"/>
      <protection hidden="1"/>
    </xf>
    <xf numFmtId="0" fontId="46" fillId="0" borderId="24" xfId="0" applyFont="1" applyBorder="1" applyAlignment="1" applyProtection="1">
      <alignment horizontal="center"/>
      <protection hidden="1"/>
    </xf>
    <xf numFmtId="0" fontId="46" fillId="0" borderId="26" xfId="0" applyFont="1" applyBorder="1" applyAlignment="1" applyProtection="1">
      <alignment horizontal="center"/>
      <protection hidden="1"/>
    </xf>
    <xf numFmtId="0" fontId="25" fillId="2" borderId="0" xfId="0" applyFont="1" applyFill="1" applyAlignment="1" applyProtection="1">
      <alignment horizontal="center" vertical="center" shrinkToFit="1"/>
      <protection hidden="1"/>
    </xf>
    <xf numFmtId="0" fontId="35" fillId="9" borderId="56" xfId="0" applyFont="1" applyFill="1" applyBorder="1" applyAlignment="1" applyProtection="1">
      <alignment horizontal="center" vertical="center" wrapText="1"/>
      <protection hidden="1"/>
    </xf>
    <xf numFmtId="0" fontId="13" fillId="0" borderId="34" xfId="0" applyFont="1" applyBorder="1" applyAlignment="1" applyProtection="1">
      <alignment horizontal="left" vertical="center" wrapText="1"/>
      <protection hidden="1"/>
    </xf>
    <xf numFmtId="0" fontId="5" fillId="0" borderId="37" xfId="0" applyFont="1" applyBorder="1" applyAlignment="1" applyProtection="1">
      <alignment horizontal="left" vertical="center" wrapText="1"/>
      <protection hidden="1"/>
    </xf>
    <xf numFmtId="0" fontId="5" fillId="0" borderId="57" xfId="0" applyFont="1" applyBorder="1" applyAlignment="1" applyProtection="1">
      <alignment horizontal="left" vertical="center" wrapText="1"/>
      <protection hidden="1"/>
    </xf>
    <xf numFmtId="0" fontId="5" fillId="0" borderId="38" xfId="0" applyFont="1" applyBorder="1" applyAlignment="1" applyProtection="1">
      <alignment horizontal="left" vertical="center" wrapText="1"/>
      <protection hidden="1"/>
    </xf>
    <xf numFmtId="0" fontId="35" fillId="9" borderId="140" xfId="0" applyFont="1" applyFill="1" applyBorder="1" applyAlignment="1" applyProtection="1">
      <alignment horizontal="center" vertical="center" wrapText="1"/>
      <protection hidden="1"/>
    </xf>
    <xf numFmtId="0" fontId="35" fillId="9" borderId="141" xfId="0" applyFont="1" applyFill="1" applyBorder="1" applyAlignment="1" applyProtection="1">
      <alignment horizontal="center" vertical="center" wrapText="1"/>
      <protection hidden="1"/>
    </xf>
    <xf numFmtId="0" fontId="35" fillId="9" borderId="142" xfId="0" applyFont="1" applyFill="1" applyBorder="1" applyAlignment="1" applyProtection="1">
      <alignment horizontal="center" vertical="center" wrapText="1"/>
      <protection hidden="1"/>
    </xf>
    <xf numFmtId="0" fontId="5" fillId="3" borderId="28" xfId="0" applyFont="1" applyFill="1" applyBorder="1" applyAlignment="1" applyProtection="1">
      <alignment horizontal="left" vertical="center" wrapText="1"/>
      <protection locked="0" hidden="1"/>
    </xf>
    <xf numFmtId="0" fontId="5" fillId="3" borderId="55" xfId="0" applyFont="1" applyFill="1" applyBorder="1" applyAlignment="1" applyProtection="1">
      <alignment horizontal="left" vertical="center" wrapText="1"/>
      <protection locked="0" hidden="1"/>
    </xf>
    <xf numFmtId="0" fontId="5" fillId="3" borderId="35" xfId="0" applyFont="1" applyFill="1" applyBorder="1" applyAlignment="1" applyProtection="1">
      <alignment horizontal="left" vertical="center" wrapText="1"/>
      <protection locked="0" hidden="1"/>
    </xf>
    <xf numFmtId="0" fontId="13" fillId="0" borderId="36" xfId="0" applyFont="1" applyBorder="1" applyAlignment="1" applyProtection="1">
      <alignment horizontal="left" vertical="center" wrapText="1"/>
      <protection hidden="1"/>
    </xf>
    <xf numFmtId="0" fontId="13" fillId="0" borderId="37" xfId="0" applyFont="1" applyBorder="1" applyAlignment="1" applyProtection="1">
      <alignment horizontal="left" vertical="center" wrapText="1"/>
      <protection hidden="1"/>
    </xf>
    <xf numFmtId="0" fontId="8" fillId="3" borderId="34" xfId="0" applyFont="1" applyFill="1" applyBorder="1" applyAlignment="1" applyProtection="1">
      <alignment horizontal="left" vertical="top" wrapText="1"/>
      <protection locked="0" hidden="1"/>
    </xf>
    <xf numFmtId="0" fontId="8" fillId="3" borderId="28" xfId="0" applyFont="1" applyFill="1" applyBorder="1" applyAlignment="1" applyProtection="1">
      <alignment horizontal="left" vertical="top" wrapText="1"/>
      <protection locked="0" hidden="1"/>
    </xf>
    <xf numFmtId="0" fontId="8" fillId="3" borderId="55" xfId="0" applyFont="1" applyFill="1" applyBorder="1" applyAlignment="1" applyProtection="1">
      <alignment horizontal="left" vertical="top" wrapText="1"/>
      <protection locked="0" hidden="1"/>
    </xf>
    <xf numFmtId="0" fontId="8" fillId="3" borderId="35" xfId="0" applyFont="1" applyFill="1" applyBorder="1" applyAlignment="1" applyProtection="1">
      <alignment horizontal="left" vertical="top" wrapText="1"/>
      <protection locked="0" hidden="1"/>
    </xf>
    <xf numFmtId="0" fontId="8" fillId="3" borderId="36" xfId="0" applyFont="1" applyFill="1" applyBorder="1" applyAlignment="1" applyProtection="1">
      <alignment horizontal="left" vertical="top" wrapText="1"/>
      <protection locked="0" hidden="1"/>
    </xf>
    <xf numFmtId="0" fontId="8" fillId="3" borderId="37" xfId="0" applyFont="1" applyFill="1" applyBorder="1" applyAlignment="1" applyProtection="1">
      <alignment horizontal="left" vertical="top" wrapText="1"/>
      <protection locked="0" hidden="1"/>
    </xf>
    <xf numFmtId="0" fontId="8" fillId="3" borderId="57" xfId="0" applyFont="1" applyFill="1" applyBorder="1" applyAlignment="1" applyProtection="1">
      <alignment horizontal="left" vertical="top" wrapText="1"/>
      <protection locked="0" hidden="1"/>
    </xf>
    <xf numFmtId="0" fontId="8" fillId="3" borderId="38" xfId="0" applyFont="1" applyFill="1" applyBorder="1" applyAlignment="1" applyProtection="1">
      <alignment horizontal="left" vertical="top" wrapText="1"/>
      <protection locked="0" hidden="1"/>
    </xf>
    <xf numFmtId="0" fontId="13" fillId="2" borderId="34" xfId="0" applyFont="1" applyFill="1" applyBorder="1" applyAlignment="1" applyProtection="1">
      <alignment horizontal="left" vertical="center" wrapText="1"/>
      <protection hidden="1"/>
    </xf>
    <xf numFmtId="0" fontId="5" fillId="0" borderId="28" xfId="0" applyFont="1" applyBorder="1" applyAlignment="1" applyProtection="1">
      <alignment horizontal="left" vertical="center" wrapText="1"/>
      <protection hidden="1"/>
    </xf>
    <xf numFmtId="0" fontId="5" fillId="0" borderId="55" xfId="0" applyFont="1" applyBorder="1" applyAlignment="1" applyProtection="1">
      <alignment horizontal="left" vertical="center" wrapText="1"/>
      <protection hidden="1"/>
    </xf>
    <xf numFmtId="0" fontId="5" fillId="0" borderId="35" xfId="0" applyFont="1" applyBorder="1" applyAlignment="1" applyProtection="1">
      <alignment horizontal="left" vertical="center" wrapText="1"/>
      <protection hidden="1"/>
    </xf>
    <xf numFmtId="0" fontId="35" fillId="0" borderId="143" xfId="0" applyFont="1" applyBorder="1" applyAlignment="1" applyProtection="1">
      <alignment horizontal="center" vertical="center" wrapText="1"/>
      <protection hidden="1"/>
    </xf>
    <xf numFmtId="0" fontId="35" fillId="0" borderId="115" xfId="0" applyFont="1" applyBorder="1" applyAlignment="1" applyProtection="1">
      <alignment horizontal="center" vertical="center" wrapText="1"/>
      <protection hidden="1"/>
    </xf>
    <xf numFmtId="0" fontId="47" fillId="2" borderId="25" xfId="0" applyFont="1" applyFill="1" applyBorder="1" applyAlignment="1" applyProtection="1">
      <alignment horizontal="center" vertical="center" wrapText="1"/>
      <protection hidden="1"/>
    </xf>
    <xf numFmtId="0" fontId="47" fillId="2" borderId="22" xfId="0" applyFont="1" applyFill="1" applyBorder="1" applyAlignment="1" applyProtection="1">
      <alignment horizontal="center" vertical="center" wrapText="1"/>
      <protection hidden="1"/>
    </xf>
    <xf numFmtId="0" fontId="47" fillId="2" borderId="27" xfId="0" applyFont="1" applyFill="1" applyBorder="1" applyAlignment="1" applyProtection="1">
      <alignment horizontal="center" vertical="center" wrapText="1"/>
      <protection hidden="1"/>
    </xf>
    <xf numFmtId="0" fontId="5" fillId="2" borderId="121" xfId="0" applyFont="1" applyFill="1" applyBorder="1" applyAlignment="1" applyProtection="1">
      <alignment horizontal="center" vertical="center" wrapText="1"/>
      <protection hidden="1"/>
    </xf>
    <xf numFmtId="0" fontId="13" fillId="2" borderId="121" xfId="0" applyFont="1" applyFill="1" applyBorder="1" applyAlignment="1" applyProtection="1">
      <alignment horizontal="left" vertical="center" wrapText="1"/>
      <protection hidden="1"/>
    </xf>
    <xf numFmtId="0" fontId="13" fillId="2" borderId="137" xfId="0" applyFont="1" applyFill="1" applyBorder="1" applyAlignment="1" applyProtection="1">
      <alignment horizontal="left" vertical="center" wrapText="1"/>
      <protection hidden="1"/>
    </xf>
    <xf numFmtId="0" fontId="13" fillId="2" borderId="143" xfId="0" applyFont="1" applyFill="1" applyBorder="1" applyAlignment="1" applyProtection="1">
      <alignment horizontal="left" vertical="center" wrapText="1"/>
      <protection hidden="1"/>
    </xf>
    <xf numFmtId="0" fontId="13" fillId="2" borderId="115" xfId="0" applyFont="1" applyFill="1" applyBorder="1" applyAlignment="1" applyProtection="1">
      <alignment horizontal="left" vertical="center" wrapText="1"/>
      <protection hidden="1"/>
    </xf>
    <xf numFmtId="0" fontId="13" fillId="2" borderId="39" xfId="0" applyFont="1" applyFill="1" applyBorder="1" applyAlignment="1" applyProtection="1">
      <alignment horizontal="justify" vertical="center" wrapText="1"/>
      <protection hidden="1"/>
    </xf>
    <xf numFmtId="0" fontId="13" fillId="2" borderId="40" xfId="0" applyFont="1" applyFill="1" applyBorder="1" applyAlignment="1" applyProtection="1">
      <alignment horizontal="justify" vertical="center" wrapText="1"/>
      <protection hidden="1"/>
    </xf>
    <xf numFmtId="0" fontId="13" fillId="2" borderId="58" xfId="0" applyFont="1" applyFill="1" applyBorder="1" applyAlignment="1" applyProtection="1">
      <alignment horizontal="justify" vertical="center" wrapText="1"/>
      <protection hidden="1"/>
    </xf>
    <xf numFmtId="0" fontId="13" fillId="2" borderId="41" xfId="0" applyFont="1" applyFill="1" applyBorder="1" applyAlignment="1" applyProtection="1">
      <alignment horizontal="justify" vertical="center" wrapText="1"/>
      <protection hidden="1"/>
    </xf>
    <xf numFmtId="0" fontId="13" fillId="4" borderId="34" xfId="0" applyFont="1" applyFill="1" applyBorder="1" applyAlignment="1" applyProtection="1">
      <alignment horizontal="justify" vertical="center" wrapText="1"/>
      <protection hidden="1"/>
    </xf>
    <xf numFmtId="0" fontId="13" fillId="4" borderId="28" xfId="0" applyFont="1" applyFill="1" applyBorder="1" applyAlignment="1" applyProtection="1">
      <alignment horizontal="justify" vertical="center" wrapText="1"/>
      <protection hidden="1"/>
    </xf>
    <xf numFmtId="0" fontId="13" fillId="4" borderId="55" xfId="0" applyFont="1" applyFill="1" applyBorder="1" applyAlignment="1" applyProtection="1">
      <alignment horizontal="justify" vertical="center" wrapText="1"/>
      <protection hidden="1"/>
    </xf>
    <xf numFmtId="0" fontId="13" fillId="4" borderId="35" xfId="0" applyFont="1" applyFill="1" applyBorder="1" applyAlignment="1" applyProtection="1">
      <alignment horizontal="justify" vertical="center" wrapText="1"/>
      <protection hidden="1"/>
    </xf>
    <xf numFmtId="0" fontId="25" fillId="0" borderId="115" xfId="0" applyFont="1" applyBorder="1" applyAlignment="1" applyProtection="1">
      <alignment horizontal="center" vertical="center" wrapText="1"/>
      <protection hidden="1"/>
    </xf>
    <xf numFmtId="4" fontId="13" fillId="2" borderId="37" xfId="0" applyNumberFormat="1" applyFont="1" applyFill="1" applyBorder="1" applyAlignment="1" applyProtection="1">
      <alignment horizontal="center" vertical="center" wrapText="1"/>
      <protection hidden="1"/>
    </xf>
    <xf numFmtId="4" fontId="13" fillId="10" borderId="37" xfId="0" applyNumberFormat="1" applyFont="1" applyFill="1" applyBorder="1" applyAlignment="1" applyProtection="1">
      <alignment horizontal="center" vertical="center" wrapText="1"/>
      <protection locked="0" hidden="1"/>
    </xf>
    <xf numFmtId="0" fontId="59" fillId="0" borderId="34" xfId="0" applyFont="1" applyBorder="1" applyAlignment="1" applyProtection="1">
      <alignment horizontal="center" vertical="center" wrapText="1"/>
      <protection hidden="1"/>
    </xf>
    <xf numFmtId="0" fontId="59" fillId="0" borderId="28" xfId="0" applyFont="1" applyBorder="1" applyAlignment="1" applyProtection="1">
      <alignment horizontal="center" vertical="center" wrapText="1"/>
      <protection hidden="1"/>
    </xf>
    <xf numFmtId="0" fontId="59" fillId="0" borderId="35" xfId="0" applyFont="1" applyBorder="1" applyAlignment="1" applyProtection="1">
      <alignment horizontal="center" vertical="center" wrapText="1"/>
      <protection hidden="1"/>
    </xf>
    <xf numFmtId="44" fontId="35" fillId="9" borderId="149" xfId="3" applyFont="1" applyFill="1" applyBorder="1" applyAlignment="1" applyProtection="1">
      <alignment horizontal="center" vertical="center" wrapText="1"/>
      <protection hidden="1"/>
    </xf>
    <xf numFmtId="44" fontId="35" fillId="9" borderId="150" xfId="3" applyFont="1" applyFill="1" applyBorder="1" applyAlignment="1" applyProtection="1">
      <alignment horizontal="center" vertical="center" wrapText="1"/>
      <protection hidden="1"/>
    </xf>
    <xf numFmtId="0" fontId="13" fillId="2" borderId="55" xfId="0" applyFont="1" applyFill="1" applyBorder="1" applyAlignment="1" applyProtection="1">
      <alignment horizontal="center" vertical="center" wrapText="1"/>
      <protection hidden="1"/>
    </xf>
    <xf numFmtId="0" fontId="13" fillId="2" borderId="53" xfId="0" applyFont="1" applyFill="1" applyBorder="1" applyAlignment="1" applyProtection="1">
      <alignment horizontal="center" vertical="center" wrapText="1"/>
      <protection hidden="1"/>
    </xf>
    <xf numFmtId="0" fontId="13" fillId="2" borderId="101" xfId="0" applyFont="1" applyFill="1" applyBorder="1" applyAlignment="1" applyProtection="1">
      <alignment horizontal="center" vertical="center" wrapText="1"/>
      <protection hidden="1"/>
    </xf>
    <xf numFmtId="4" fontId="13" fillId="2" borderId="28" xfId="0" applyNumberFormat="1" applyFont="1" applyFill="1" applyBorder="1" applyAlignment="1" applyProtection="1">
      <alignment horizontal="center" vertical="center" wrapText="1"/>
      <protection hidden="1"/>
    </xf>
    <xf numFmtId="4" fontId="13" fillId="10" borderId="28" xfId="0" applyNumberFormat="1" applyFont="1" applyFill="1" applyBorder="1" applyAlignment="1" applyProtection="1">
      <alignment horizontal="center" vertical="center" wrapText="1"/>
      <protection locked="0" hidden="1"/>
    </xf>
    <xf numFmtId="0" fontId="5" fillId="2" borderId="34" xfId="0" applyFont="1" applyFill="1" applyBorder="1" applyAlignment="1" applyProtection="1">
      <alignment horizontal="left" vertical="center" wrapText="1" indent="1"/>
      <protection hidden="1"/>
    </xf>
    <xf numFmtId="0" fontId="5" fillId="2" borderId="28" xfId="0" applyFont="1" applyFill="1" applyBorder="1" applyAlignment="1" applyProtection="1">
      <alignment horizontal="left" vertical="center" wrapText="1" indent="1"/>
      <protection hidden="1"/>
    </xf>
    <xf numFmtId="0" fontId="34" fillId="0" borderId="109" xfId="0" applyFont="1" applyBorder="1" applyAlignment="1" applyProtection="1">
      <alignment horizontal="center" vertical="center" wrapText="1"/>
      <protection hidden="1"/>
    </xf>
    <xf numFmtId="0" fontId="34" fillId="0" borderId="110" xfId="0" applyFont="1" applyBorder="1" applyAlignment="1" applyProtection="1">
      <alignment horizontal="center" vertical="center" wrapText="1"/>
      <protection hidden="1"/>
    </xf>
    <xf numFmtId="4" fontId="5" fillId="10" borderId="6" xfId="0" applyNumberFormat="1" applyFont="1" applyFill="1" applyBorder="1" applyAlignment="1" applyProtection="1">
      <alignment horizontal="center" vertical="center" wrapText="1"/>
      <protection locked="0" hidden="1"/>
    </xf>
    <xf numFmtId="0" fontId="5" fillId="2" borderId="107" xfId="0" applyFont="1" applyFill="1" applyBorder="1" applyAlignment="1" applyProtection="1">
      <alignment horizontal="left" vertical="center" wrapText="1"/>
      <protection hidden="1"/>
    </xf>
    <xf numFmtId="0" fontId="9" fillId="2" borderId="0" xfId="0" applyFont="1" applyFill="1" applyAlignment="1" applyProtection="1">
      <alignment horizontal="left" vertical="top" wrapText="1"/>
      <protection hidden="1"/>
    </xf>
    <xf numFmtId="0" fontId="5" fillId="2" borderId="0" xfId="0" applyFont="1" applyFill="1" applyAlignment="1" applyProtection="1">
      <alignment horizontal="left" vertical="top" wrapText="1"/>
      <protection hidden="1"/>
    </xf>
    <xf numFmtId="0" fontId="5" fillId="2" borderId="107" xfId="0" applyFont="1" applyFill="1" applyBorder="1" applyAlignment="1" applyProtection="1">
      <alignment horizontal="left" vertical="top" wrapText="1"/>
      <protection hidden="1"/>
    </xf>
    <xf numFmtId="0" fontId="5" fillId="2" borderId="103" xfId="0" applyFont="1" applyFill="1" applyBorder="1" applyAlignment="1" applyProtection="1">
      <alignment horizontal="center" vertical="center" wrapText="1"/>
      <protection hidden="1"/>
    </xf>
    <xf numFmtId="0" fontId="5" fillId="2" borderId="104" xfId="0" applyFont="1" applyFill="1" applyBorder="1" applyAlignment="1" applyProtection="1">
      <alignment horizontal="center" vertical="center" wrapText="1"/>
      <protection hidden="1"/>
    </xf>
    <xf numFmtId="4" fontId="13" fillId="0" borderId="98" xfId="0" applyNumberFormat="1" applyFont="1" applyBorder="1" applyAlignment="1" applyProtection="1">
      <alignment horizontal="center" vertical="center" wrapText="1"/>
      <protection hidden="1"/>
    </xf>
    <xf numFmtId="4" fontId="13" fillId="0" borderId="100" xfId="0" applyNumberFormat="1" applyFont="1" applyBorder="1" applyAlignment="1" applyProtection="1">
      <alignment horizontal="center" vertical="center" wrapText="1"/>
      <protection hidden="1"/>
    </xf>
    <xf numFmtId="4" fontId="19" fillId="0" borderId="28" xfId="0" applyNumberFormat="1" applyFont="1" applyBorder="1" applyAlignment="1" applyProtection="1">
      <alignment horizontal="center" vertical="center" wrapText="1"/>
      <protection locked="0" hidden="1"/>
    </xf>
    <xf numFmtId="0" fontId="13" fillId="0" borderId="43" xfId="0" applyFont="1" applyBorder="1" applyAlignment="1" applyProtection="1">
      <alignment horizontal="center" vertical="center" wrapText="1"/>
      <protection hidden="1"/>
    </xf>
    <xf numFmtId="0" fontId="13" fillId="0" borderId="43" xfId="0" applyFont="1" applyBorder="1" applyAlignment="1" applyProtection="1">
      <alignment horizontal="center" vertical="center"/>
      <protection hidden="1"/>
    </xf>
    <xf numFmtId="4" fontId="13" fillId="0" borderId="52" xfId="0" applyNumberFormat="1" applyFont="1" applyBorder="1" applyAlignment="1" applyProtection="1">
      <alignment horizontal="left" vertical="center" wrapText="1"/>
      <protection hidden="1"/>
    </xf>
    <xf numFmtId="4" fontId="13" fillId="0" borderId="53" xfId="0" applyNumberFormat="1" applyFont="1" applyBorder="1" applyAlignment="1" applyProtection="1">
      <alignment horizontal="left" vertical="center" wrapText="1"/>
      <protection hidden="1"/>
    </xf>
    <xf numFmtId="4" fontId="25" fillId="0" borderId="52" xfId="0" applyNumberFormat="1" applyFont="1" applyBorder="1" applyAlignment="1" applyProtection="1">
      <alignment horizontal="left" vertical="center" wrapText="1"/>
      <protection hidden="1"/>
    </xf>
    <xf numFmtId="4" fontId="25" fillId="0" borderId="53" xfId="0" applyNumberFormat="1" applyFont="1" applyBorder="1" applyAlignment="1" applyProtection="1">
      <alignment horizontal="left" vertical="center" wrapText="1"/>
      <protection hidden="1"/>
    </xf>
    <xf numFmtId="4" fontId="25" fillId="0" borderId="28" xfId="0" applyNumberFormat="1" applyFont="1" applyBorder="1" applyAlignment="1" applyProtection="1">
      <alignment horizontal="center" vertical="center" wrapText="1"/>
      <protection hidden="1"/>
    </xf>
    <xf numFmtId="0" fontId="13" fillId="0" borderId="206" xfId="0" applyFont="1" applyBorder="1" applyAlignment="1" applyProtection="1">
      <alignment horizontal="left" vertical="center" wrapText="1"/>
      <protection hidden="1"/>
    </xf>
    <xf numFmtId="0" fontId="9" fillId="2" borderId="10" xfId="0" applyFont="1" applyFill="1" applyBorder="1" applyAlignment="1" applyProtection="1">
      <alignment horizontal="center" wrapText="1"/>
      <protection hidden="1"/>
    </xf>
    <xf numFmtId="0" fontId="5" fillId="2" borderId="0" xfId="0" applyFont="1" applyFill="1" applyAlignment="1" applyProtection="1">
      <alignment horizontal="center" vertical="center" wrapText="1"/>
      <protection hidden="1"/>
    </xf>
    <xf numFmtId="0" fontId="74" fillId="0" borderId="28" xfId="0" applyFont="1" applyBorder="1" applyAlignment="1" applyProtection="1">
      <alignment horizontal="center" vertical="center" wrapText="1"/>
      <protection hidden="1"/>
    </xf>
    <xf numFmtId="0" fontId="13" fillId="2" borderId="45" xfId="0" applyFont="1" applyFill="1" applyBorder="1" applyAlignment="1" applyProtection="1">
      <alignment horizontal="left" vertical="center" wrapText="1"/>
      <protection hidden="1"/>
    </xf>
    <xf numFmtId="0" fontId="13" fillId="2" borderId="29" xfId="0" applyFont="1" applyFill="1" applyBorder="1" applyAlignment="1" applyProtection="1">
      <alignment horizontal="left" vertical="center" wrapText="1"/>
      <protection hidden="1"/>
    </xf>
    <xf numFmtId="0" fontId="13" fillId="2" borderId="46" xfId="0" applyFont="1" applyFill="1" applyBorder="1" applyAlignment="1" applyProtection="1">
      <alignment horizontal="left" vertical="center" wrapText="1"/>
      <protection hidden="1"/>
    </xf>
    <xf numFmtId="0" fontId="7" fillId="10" borderId="6" xfId="0" applyFont="1" applyFill="1" applyBorder="1" applyAlignment="1" applyProtection="1">
      <alignment horizontal="center" vertical="center" wrapText="1"/>
      <protection locked="0" hidden="1"/>
    </xf>
    <xf numFmtId="4" fontId="13" fillId="0" borderId="99" xfId="0" applyNumberFormat="1" applyFont="1" applyBorder="1" applyAlignment="1" applyProtection="1">
      <alignment horizontal="center" vertical="center" wrapText="1"/>
      <protection hidden="1"/>
    </xf>
    <xf numFmtId="0" fontId="35" fillId="12" borderId="160" xfId="0" applyFont="1" applyFill="1" applyBorder="1" applyAlignment="1" applyProtection="1">
      <alignment horizontal="center" vertical="center" wrapText="1"/>
      <protection hidden="1"/>
    </xf>
    <xf numFmtId="0" fontId="35" fillId="12" borderId="161" xfId="0" applyFont="1" applyFill="1" applyBorder="1" applyAlignment="1" applyProtection="1">
      <alignment horizontal="center" vertical="center" wrapText="1"/>
      <protection hidden="1"/>
    </xf>
    <xf numFmtId="0" fontId="35" fillId="12" borderId="162" xfId="0" applyFont="1" applyFill="1" applyBorder="1" applyAlignment="1" applyProtection="1">
      <alignment horizontal="center" vertical="center" wrapText="1"/>
      <protection hidden="1"/>
    </xf>
    <xf numFmtId="0" fontId="35" fillId="12" borderId="31" xfId="0" applyFont="1" applyFill="1" applyBorder="1" applyAlignment="1" applyProtection="1">
      <alignment horizontal="center" vertical="center" wrapText="1"/>
      <protection hidden="1"/>
    </xf>
    <xf numFmtId="0" fontId="35" fillId="12" borderId="32" xfId="0" applyFont="1" applyFill="1" applyBorder="1" applyAlignment="1" applyProtection="1">
      <alignment horizontal="center" vertical="center" wrapText="1"/>
      <protection hidden="1"/>
    </xf>
    <xf numFmtId="0" fontId="35" fillId="12" borderId="33" xfId="0" applyFont="1" applyFill="1" applyBorder="1" applyAlignment="1" applyProtection="1">
      <alignment horizontal="center" vertical="center" wrapText="1"/>
      <protection hidden="1"/>
    </xf>
    <xf numFmtId="0" fontId="5" fillId="0" borderId="28" xfId="0" applyFont="1" applyBorder="1" applyAlignment="1" applyProtection="1">
      <alignment horizontal="left" vertical="center" wrapText="1"/>
      <protection locked="0" hidden="1"/>
    </xf>
    <xf numFmtId="0" fontId="5" fillId="0" borderId="35" xfId="0" applyFont="1" applyBorder="1" applyAlignment="1" applyProtection="1">
      <alignment horizontal="left" vertical="center" wrapText="1"/>
      <protection locked="0" hidden="1"/>
    </xf>
    <xf numFmtId="0" fontId="13" fillId="2" borderId="100" xfId="0" applyFont="1" applyFill="1" applyBorder="1" applyAlignment="1" applyProtection="1">
      <alignment horizontal="left" vertical="center" wrapText="1"/>
      <protection hidden="1"/>
    </xf>
    <xf numFmtId="0" fontId="13" fillId="2" borderId="159" xfId="0" applyFont="1" applyFill="1" applyBorder="1" applyAlignment="1" applyProtection="1">
      <alignment horizontal="left" vertical="center" wrapText="1"/>
      <protection hidden="1"/>
    </xf>
    <xf numFmtId="1" fontId="5" fillId="0" borderId="28" xfId="0" applyNumberFormat="1" applyFont="1" applyBorder="1" applyAlignment="1" applyProtection="1">
      <alignment horizontal="left" vertical="center" wrapText="1"/>
      <protection locked="0" hidden="1"/>
    </xf>
    <xf numFmtId="1" fontId="5" fillId="0" borderId="35" xfId="0" applyNumberFormat="1" applyFont="1" applyBorder="1" applyAlignment="1" applyProtection="1">
      <alignment horizontal="left" vertical="center" wrapText="1"/>
      <protection locked="0" hidden="1"/>
    </xf>
    <xf numFmtId="0" fontId="13" fillId="0" borderId="59" xfId="0" applyFont="1" applyBorder="1" applyAlignment="1" applyProtection="1">
      <alignment horizontal="left" vertical="center" wrapText="1"/>
      <protection hidden="1"/>
    </xf>
    <xf numFmtId="0" fontId="5" fillId="0" borderId="55" xfId="0" applyFont="1" applyBorder="1" applyAlignment="1" applyProtection="1">
      <alignment horizontal="center" vertical="center" wrapText="1"/>
      <protection locked="0" hidden="1"/>
    </xf>
    <xf numFmtId="0" fontId="5" fillId="0" borderId="59" xfId="0" applyFont="1" applyBorder="1" applyAlignment="1" applyProtection="1">
      <alignment horizontal="center" vertical="center" wrapText="1"/>
      <protection locked="0" hidden="1"/>
    </xf>
    <xf numFmtId="0" fontId="5" fillId="0" borderId="101" xfId="0" applyFont="1" applyBorder="1" applyAlignment="1" applyProtection="1">
      <alignment horizontal="center" vertical="center" wrapText="1"/>
      <protection locked="0" hidden="1"/>
    </xf>
    <xf numFmtId="0" fontId="38" fillId="0" borderId="100" xfId="0" applyFont="1" applyBorder="1" applyAlignment="1" applyProtection="1">
      <alignment horizontal="center" vertical="center" wrapText="1"/>
      <protection hidden="1"/>
    </xf>
    <xf numFmtId="0" fontId="38" fillId="0" borderId="159" xfId="0" applyFont="1" applyBorder="1" applyAlignment="1" applyProtection="1">
      <alignment horizontal="center" vertical="center" wrapText="1"/>
      <protection hidden="1"/>
    </xf>
    <xf numFmtId="165" fontId="25" fillId="0" borderId="49" xfId="0" applyNumberFormat="1" applyFont="1" applyBorder="1" applyAlignment="1" applyProtection="1">
      <alignment horizontal="center" vertical="center" wrapText="1"/>
      <protection locked="0" hidden="1"/>
    </xf>
    <xf numFmtId="165" fontId="25" fillId="0" borderId="51" xfId="0" applyNumberFormat="1" applyFont="1" applyBorder="1" applyAlignment="1" applyProtection="1">
      <alignment horizontal="center" vertical="center" wrapText="1"/>
      <protection locked="0" hidden="1"/>
    </xf>
    <xf numFmtId="0" fontId="0" fillId="0" borderId="0" xfId="0" applyAlignment="1" applyProtection="1">
      <alignment horizontal="center" vertical="center"/>
      <protection hidden="1"/>
    </xf>
    <xf numFmtId="0" fontId="25" fillId="2" borderId="42" xfId="0" applyFont="1" applyFill="1" applyBorder="1" applyAlignment="1" applyProtection="1">
      <alignment horizontal="center" vertical="center" wrapText="1"/>
      <protection hidden="1"/>
    </xf>
    <xf numFmtId="0" fontId="25" fillId="2" borderId="95" xfId="0" applyFont="1" applyFill="1" applyBorder="1" applyAlignment="1" applyProtection="1">
      <alignment horizontal="center" vertical="center" wrapText="1"/>
      <protection hidden="1"/>
    </xf>
    <xf numFmtId="0" fontId="25" fillId="2" borderId="45" xfId="0" applyFont="1" applyFill="1" applyBorder="1" applyAlignment="1" applyProtection="1">
      <alignment horizontal="center" vertical="center" wrapText="1"/>
      <protection hidden="1"/>
    </xf>
    <xf numFmtId="0" fontId="25" fillId="2" borderId="97" xfId="0" applyFont="1" applyFill="1" applyBorder="1" applyAlignment="1" applyProtection="1">
      <alignment horizontal="center" vertical="center" wrapText="1"/>
      <protection hidden="1"/>
    </xf>
    <xf numFmtId="0" fontId="74" fillId="0" borderId="55" xfId="0" applyFont="1" applyBorder="1" applyAlignment="1" applyProtection="1">
      <alignment horizontal="center" vertical="center" wrapText="1"/>
      <protection hidden="1"/>
    </xf>
    <xf numFmtId="0" fontId="74" fillId="0" borderId="59" xfId="0" applyFont="1" applyBorder="1" applyAlignment="1" applyProtection="1">
      <alignment horizontal="center" vertical="center" wrapText="1"/>
      <protection hidden="1"/>
    </xf>
    <xf numFmtId="0" fontId="74" fillId="0" borderId="53" xfId="0" applyFont="1" applyBorder="1" applyAlignment="1" applyProtection="1">
      <alignment horizontal="center" vertical="center" wrapText="1"/>
      <protection hidden="1"/>
    </xf>
    <xf numFmtId="0" fontId="25" fillId="2" borderId="96" xfId="0" applyFont="1" applyFill="1" applyBorder="1" applyAlignment="1" applyProtection="1">
      <alignment horizontal="center" vertical="center" wrapText="1"/>
      <protection hidden="1"/>
    </xf>
    <xf numFmtId="0" fontId="25" fillId="2" borderId="54" xfId="0" applyFont="1" applyFill="1" applyBorder="1" applyAlignment="1" applyProtection="1">
      <alignment horizontal="center" vertical="center" wrapText="1"/>
      <protection hidden="1"/>
    </xf>
    <xf numFmtId="0" fontId="39" fillId="0" borderId="204" xfId="0" applyFont="1" applyBorder="1" applyAlignment="1">
      <alignment horizontal="left"/>
    </xf>
    <xf numFmtId="0" fontId="5" fillId="2" borderId="6" xfId="0" applyFont="1" applyFill="1" applyBorder="1" applyAlignment="1" applyProtection="1">
      <alignment horizontal="center" vertical="center" wrapText="1"/>
      <protection hidden="1"/>
    </xf>
    <xf numFmtId="4" fontId="9" fillId="0" borderId="10" xfId="0" applyNumberFormat="1" applyFont="1" applyBorder="1" applyAlignment="1" applyProtection="1">
      <alignment horizontal="center" vertical="center" wrapText="1"/>
      <protection hidden="1"/>
    </xf>
    <xf numFmtId="0" fontId="2" fillId="0" borderId="0" xfId="0" applyFont="1" applyAlignment="1" applyProtection="1">
      <alignment horizontal="center" vertical="center"/>
      <protection hidden="1"/>
    </xf>
    <xf numFmtId="4" fontId="5" fillId="0" borderId="6" xfId="0" applyNumberFormat="1" applyFont="1" applyBorder="1" applyAlignment="1" applyProtection="1">
      <alignment horizontal="center" vertical="center" wrapText="1"/>
      <protection locked="0" hidden="1"/>
    </xf>
    <xf numFmtId="0" fontId="7" fillId="10" borderId="6" xfId="0" applyFont="1" applyFill="1" applyBorder="1" applyAlignment="1" applyProtection="1">
      <alignment horizontal="left" vertical="center" wrapText="1"/>
      <protection locked="0" hidden="1"/>
    </xf>
    <xf numFmtId="0" fontId="21" fillId="2" borderId="0" xfId="0" applyFont="1" applyFill="1" applyAlignment="1" applyProtection="1">
      <alignment horizontal="center" vertical="center" wrapText="1"/>
      <protection hidden="1"/>
    </xf>
    <xf numFmtId="0" fontId="9" fillId="2" borderId="10" xfId="0" applyFont="1" applyFill="1" applyBorder="1" applyAlignment="1" applyProtection="1">
      <alignment horizontal="center" vertical="center" wrapText="1"/>
      <protection hidden="1"/>
    </xf>
    <xf numFmtId="0" fontId="5" fillId="0" borderId="34" xfId="0" applyFont="1" applyBorder="1" applyAlignment="1" applyProtection="1">
      <alignment horizontal="justify" vertical="center" wrapText="1"/>
      <protection hidden="1"/>
    </xf>
    <xf numFmtId="10" fontId="5" fillId="2" borderId="28" xfId="6" applyNumberFormat="1" applyFont="1" applyFill="1" applyBorder="1" applyAlignment="1" applyProtection="1">
      <alignment horizontal="right" vertical="center" wrapText="1"/>
      <protection hidden="1"/>
    </xf>
    <xf numFmtId="4" fontId="5" fillId="2" borderId="28" xfId="0" applyNumberFormat="1" applyFont="1" applyFill="1" applyBorder="1" applyAlignment="1" applyProtection="1">
      <alignment horizontal="right" vertical="center" wrapText="1"/>
      <protection hidden="1"/>
    </xf>
    <xf numFmtId="0" fontId="5" fillId="0" borderId="36" xfId="0" applyFont="1" applyBorder="1" applyAlignment="1" applyProtection="1">
      <alignment horizontal="justify" vertical="center" wrapText="1"/>
      <protection hidden="1"/>
    </xf>
    <xf numFmtId="4" fontId="5" fillId="2" borderId="37" xfId="0" applyNumberFormat="1" applyFont="1" applyFill="1" applyBorder="1" applyAlignment="1" applyProtection="1">
      <alignment horizontal="right" vertical="center" wrapText="1"/>
      <protection hidden="1"/>
    </xf>
    <xf numFmtId="0" fontId="13" fillId="0" borderId="118" xfId="0" applyFont="1" applyBorder="1" applyAlignment="1" applyProtection="1">
      <alignment horizontal="justify" vertical="center" wrapText="1"/>
      <protection hidden="1"/>
    </xf>
    <xf numFmtId="0" fontId="25" fillId="2" borderId="0" xfId="0" applyFont="1" applyFill="1" applyAlignment="1" applyProtection="1">
      <alignment horizontal="justify" vertical="center" wrapText="1"/>
      <protection hidden="1"/>
    </xf>
    <xf numFmtId="44" fontId="35" fillId="9" borderId="31" xfId="3" applyFont="1" applyFill="1" applyBorder="1" applyAlignment="1" applyProtection="1">
      <alignment horizontal="center" vertical="center" wrapText="1"/>
      <protection hidden="1"/>
    </xf>
    <xf numFmtId="44" fontId="35" fillId="9" borderId="32" xfId="3" applyFont="1" applyFill="1" applyBorder="1" applyAlignment="1" applyProtection="1">
      <alignment horizontal="center" vertical="center" wrapText="1"/>
      <protection hidden="1"/>
    </xf>
    <xf numFmtId="44" fontId="35" fillId="9" borderId="33" xfId="3" applyFont="1" applyFill="1" applyBorder="1" applyAlignment="1" applyProtection="1">
      <alignment horizontal="center" vertical="center" wrapText="1"/>
      <protection hidden="1"/>
    </xf>
    <xf numFmtId="0" fontId="72" fillId="2" borderId="0" xfId="0" applyFont="1" applyFill="1" applyAlignment="1" applyProtection="1">
      <alignment horizontal="center" vertical="center" wrapText="1"/>
      <protection hidden="1"/>
    </xf>
    <xf numFmtId="0" fontId="13" fillId="2" borderId="0" xfId="0" applyFont="1" applyFill="1" applyAlignment="1" applyProtection="1">
      <alignment horizontal="center" vertical="center" wrapText="1"/>
      <protection hidden="1"/>
    </xf>
    <xf numFmtId="0" fontId="13" fillId="2" borderId="125" xfId="0" applyFont="1" applyFill="1" applyBorder="1" applyAlignment="1" applyProtection="1">
      <alignment horizontal="left" vertical="center" wrapText="1"/>
      <protection hidden="1"/>
    </xf>
    <xf numFmtId="0" fontId="13" fillId="2" borderId="126" xfId="0" applyFont="1" applyFill="1" applyBorder="1" applyAlignment="1" applyProtection="1">
      <alignment horizontal="left" vertical="center" wrapText="1"/>
      <protection hidden="1"/>
    </xf>
    <xf numFmtId="0" fontId="13" fillId="0" borderId="115" xfId="0" applyFont="1" applyBorder="1" applyAlignment="1" applyProtection="1">
      <alignment horizontal="justify" vertical="center" wrapText="1"/>
      <protection hidden="1"/>
    </xf>
    <xf numFmtId="4" fontId="13" fillId="0" borderId="36" xfId="0" applyNumberFormat="1" applyFont="1" applyBorder="1" applyAlignment="1" applyProtection="1">
      <alignment horizontal="left" vertical="center"/>
      <protection hidden="1"/>
    </xf>
    <xf numFmtId="4" fontId="13" fillId="0" borderId="37" xfId="0" applyNumberFormat="1" applyFont="1" applyBorder="1" applyAlignment="1" applyProtection="1">
      <alignment horizontal="left" vertical="center"/>
      <protection hidden="1"/>
    </xf>
    <xf numFmtId="4" fontId="13" fillId="0" borderId="37" xfId="0" applyNumberFormat="1" applyFont="1" applyBorder="1" applyAlignment="1" applyProtection="1">
      <alignment horizontal="center" vertical="center" wrapText="1"/>
      <protection hidden="1"/>
    </xf>
    <xf numFmtId="0" fontId="41" fillId="2" borderId="62" xfId="0" applyFont="1" applyFill="1" applyBorder="1" applyAlignment="1" applyProtection="1">
      <alignment horizontal="center" vertical="center" wrapText="1"/>
      <protection hidden="1"/>
    </xf>
    <xf numFmtId="44" fontId="35" fillId="9" borderId="111" xfId="3" applyFont="1" applyFill="1" applyBorder="1" applyAlignment="1" applyProtection="1">
      <alignment horizontal="center" vertical="center" wrapText="1"/>
      <protection hidden="1"/>
    </xf>
    <xf numFmtId="44" fontId="35" fillId="9" borderId="112" xfId="3" applyFont="1" applyFill="1" applyBorder="1" applyAlignment="1" applyProtection="1">
      <alignment horizontal="center" vertical="center" wrapText="1"/>
      <protection hidden="1"/>
    </xf>
    <xf numFmtId="44" fontId="35" fillId="9" borderId="113" xfId="3" applyFont="1" applyFill="1" applyBorder="1" applyAlignment="1" applyProtection="1">
      <alignment horizontal="center" vertical="center" wrapText="1"/>
      <protection hidden="1"/>
    </xf>
    <xf numFmtId="0" fontId="13" fillId="2" borderId="120" xfId="0" applyFont="1" applyFill="1" applyBorder="1" applyAlignment="1" applyProtection="1">
      <alignment horizontal="left" vertical="center" wrapText="1"/>
      <protection hidden="1"/>
    </xf>
    <xf numFmtId="4" fontId="13" fillId="0" borderId="34" xfId="0" applyNumberFormat="1" applyFont="1" applyBorder="1" applyAlignment="1" applyProtection="1">
      <alignment horizontal="left" vertical="center" wrapText="1"/>
      <protection hidden="1"/>
    </xf>
    <xf numFmtId="4" fontId="13" fillId="0" borderId="28" xfId="0" applyNumberFormat="1" applyFont="1" applyBorder="1" applyAlignment="1" applyProtection="1">
      <alignment horizontal="left" vertical="center" wrapText="1"/>
      <protection hidden="1"/>
    </xf>
    <xf numFmtId="4" fontId="13" fillId="0" borderId="34" xfId="0" applyNumberFormat="1" applyFont="1" applyBorder="1" applyAlignment="1" applyProtection="1">
      <alignment horizontal="left" vertical="center"/>
      <protection hidden="1"/>
    </xf>
    <xf numFmtId="4" fontId="13" fillId="0" borderId="28" xfId="0" applyNumberFormat="1" applyFont="1" applyBorder="1" applyAlignment="1" applyProtection="1">
      <alignment horizontal="left" vertical="center"/>
      <protection hidden="1"/>
    </xf>
    <xf numFmtId="0" fontId="39" fillId="0" borderId="28" xfId="0" applyFont="1" applyBorder="1" applyAlignment="1" applyProtection="1">
      <alignment horizontal="center" vertical="center" wrapText="1"/>
      <protection hidden="1"/>
    </xf>
    <xf numFmtId="0" fontId="13" fillId="2" borderId="35" xfId="0" applyFont="1" applyFill="1" applyBorder="1" applyAlignment="1" applyProtection="1">
      <alignment horizontal="center" vertical="center" wrapText="1"/>
      <protection hidden="1"/>
    </xf>
    <xf numFmtId="0" fontId="13" fillId="2" borderId="28" xfId="0" applyFont="1" applyFill="1" applyBorder="1" applyAlignment="1" applyProtection="1">
      <alignment horizontal="center" vertical="center" wrapText="1"/>
      <protection hidden="1"/>
    </xf>
    <xf numFmtId="0" fontId="5" fillId="10" borderId="34" xfId="0" applyFont="1" applyFill="1" applyBorder="1" applyAlignment="1" applyProtection="1">
      <alignment horizontal="center" vertical="center" wrapText="1"/>
      <protection locked="0" hidden="1"/>
    </xf>
    <xf numFmtId="0" fontId="5" fillId="10" borderId="28" xfId="0" applyFont="1" applyFill="1" applyBorder="1" applyAlignment="1" applyProtection="1">
      <alignment horizontal="center" vertical="center" wrapText="1"/>
      <protection locked="0" hidden="1"/>
    </xf>
    <xf numFmtId="4" fontId="13" fillId="10" borderId="55" xfId="0" applyNumberFormat="1" applyFont="1" applyFill="1" applyBorder="1" applyAlignment="1" applyProtection="1">
      <alignment horizontal="center" vertical="center" wrapText="1"/>
      <protection locked="0" hidden="1"/>
    </xf>
    <xf numFmtId="4" fontId="13" fillId="10" borderId="53" xfId="0" applyNumberFormat="1" applyFont="1" applyFill="1" applyBorder="1" applyAlignment="1" applyProtection="1">
      <alignment horizontal="center" vertical="center" wrapText="1"/>
      <protection locked="0" hidden="1"/>
    </xf>
    <xf numFmtId="0" fontId="5" fillId="10" borderId="36" xfId="0" applyFont="1" applyFill="1" applyBorder="1" applyAlignment="1" applyProtection="1">
      <alignment horizontal="center" vertical="center" wrapText="1"/>
      <protection locked="0" hidden="1"/>
    </xf>
    <xf numFmtId="0" fontId="5" fillId="10" borderId="37" xfId="0" applyFont="1" applyFill="1" applyBorder="1" applyAlignment="1" applyProtection="1">
      <alignment horizontal="center" vertical="center" wrapText="1"/>
      <protection locked="0" hidden="1"/>
    </xf>
    <xf numFmtId="0" fontId="36" fillId="2" borderId="0" xfId="0" applyFont="1" applyFill="1" applyAlignment="1" applyProtection="1">
      <alignment horizontal="center" vertical="center" wrapText="1"/>
      <protection hidden="1"/>
    </xf>
    <xf numFmtId="0" fontId="13" fillId="0" borderId="34" xfId="0" applyFont="1" applyBorder="1" applyAlignment="1" applyProtection="1">
      <alignment horizontal="center" vertical="center" wrapText="1"/>
      <protection hidden="1"/>
    </xf>
    <xf numFmtId="0" fontId="13" fillId="0" borderId="28" xfId="0" applyFont="1" applyBorder="1" applyAlignment="1" applyProtection="1">
      <alignment horizontal="center" vertical="center" wrapText="1"/>
      <protection hidden="1"/>
    </xf>
    <xf numFmtId="0" fontId="5" fillId="0" borderId="37" xfId="0" applyFont="1" applyBorder="1" applyAlignment="1" applyProtection="1">
      <alignment horizontal="left" vertical="center" wrapText="1"/>
      <protection locked="0" hidden="1"/>
    </xf>
    <xf numFmtId="0" fontId="5" fillId="0" borderId="38" xfId="0" applyFont="1" applyBorder="1" applyAlignment="1" applyProtection="1">
      <alignment horizontal="left" vertical="center" wrapText="1"/>
      <protection locked="0" hidden="1"/>
    </xf>
    <xf numFmtId="0" fontId="5" fillId="10" borderId="6" xfId="0" applyFont="1" applyFill="1" applyBorder="1" applyAlignment="1" applyProtection="1">
      <alignment horizontal="left" vertical="center" wrapText="1"/>
      <protection locked="0" hidden="1"/>
    </xf>
    <xf numFmtId="4" fontId="12" fillId="0" borderId="10" xfId="0" applyNumberFormat="1" applyFont="1" applyBorder="1" applyAlignment="1" applyProtection="1">
      <alignment horizontal="center" vertical="center" wrapText="1"/>
      <protection hidden="1"/>
    </xf>
    <xf numFmtId="4" fontId="5" fillId="0" borderId="6" xfId="0" applyNumberFormat="1" applyFont="1" applyBorder="1" applyAlignment="1" applyProtection="1">
      <alignment horizontal="left" vertical="center" wrapText="1"/>
      <protection locked="0" hidden="1"/>
    </xf>
    <xf numFmtId="0" fontId="43" fillId="0" borderId="12" xfId="0" applyFont="1" applyBorder="1" applyAlignment="1" applyProtection="1">
      <alignment horizontal="justify" vertical="center" wrapText="1"/>
      <protection hidden="1"/>
    </xf>
    <xf numFmtId="0" fontId="43" fillId="0" borderId="11" xfId="0" applyFont="1" applyBorder="1" applyAlignment="1" applyProtection="1">
      <alignment horizontal="justify" vertical="center" wrapText="1"/>
      <protection hidden="1"/>
    </xf>
    <xf numFmtId="0" fontId="43" fillId="0" borderId="60" xfId="0" applyFont="1" applyBorder="1" applyAlignment="1" applyProtection="1">
      <alignment horizontal="justify" vertical="center" wrapText="1"/>
      <protection hidden="1"/>
    </xf>
    <xf numFmtId="0" fontId="5" fillId="2" borderId="0" xfId="0" applyFont="1" applyFill="1" applyAlignment="1" applyProtection="1">
      <alignment horizontal="center" wrapText="1"/>
      <protection hidden="1"/>
    </xf>
    <xf numFmtId="0" fontId="43" fillId="2" borderId="12" xfId="0" applyFont="1" applyFill="1" applyBorder="1" applyAlignment="1" applyProtection="1">
      <alignment horizontal="justify" vertical="center" wrapText="1"/>
      <protection hidden="1"/>
    </xf>
    <xf numFmtId="0" fontId="43" fillId="2" borderId="11" xfId="0" applyFont="1" applyFill="1" applyBorder="1" applyAlignment="1" applyProtection="1">
      <alignment horizontal="justify" vertical="center" wrapText="1"/>
      <protection hidden="1"/>
    </xf>
    <xf numFmtId="0" fontId="43" fillId="2" borderId="60" xfId="0" applyFont="1" applyFill="1" applyBorder="1" applyAlignment="1" applyProtection="1">
      <alignment horizontal="justify" vertical="center" wrapText="1"/>
      <protection hidden="1"/>
    </xf>
    <xf numFmtId="0" fontId="43" fillId="0" borderId="68" xfId="0" applyFont="1" applyBorder="1" applyAlignment="1" applyProtection="1">
      <alignment horizontal="justify" vertical="center" wrapText="1"/>
      <protection hidden="1"/>
    </xf>
    <xf numFmtId="0" fontId="43" fillId="0" borderId="69" xfId="0" applyFont="1" applyBorder="1" applyAlignment="1" applyProtection="1">
      <alignment horizontal="justify" vertical="center" wrapText="1"/>
      <protection hidden="1"/>
    </xf>
    <xf numFmtId="0" fontId="43" fillId="0" borderId="70" xfId="0" applyFont="1" applyBorder="1" applyAlignment="1" applyProtection="1">
      <alignment horizontal="justify" vertical="center" wrapText="1"/>
      <protection hidden="1"/>
    </xf>
    <xf numFmtId="44" fontId="35" fillId="9" borderId="61" xfId="3" applyFont="1" applyFill="1" applyBorder="1" applyAlignment="1" applyProtection="1">
      <alignment horizontal="center" vertical="center" wrapText="1"/>
      <protection hidden="1"/>
    </xf>
    <xf numFmtId="44" fontId="35" fillId="9" borderId="0" xfId="3" applyFont="1" applyFill="1" applyBorder="1" applyAlignment="1" applyProtection="1">
      <alignment horizontal="center" vertical="center" wrapText="1"/>
      <protection hidden="1"/>
    </xf>
    <xf numFmtId="0" fontId="5" fillId="2" borderId="63" xfId="0" applyFont="1" applyFill="1" applyBorder="1" applyAlignment="1" applyProtection="1">
      <alignment horizontal="left" vertical="center" wrapText="1"/>
      <protection hidden="1"/>
    </xf>
    <xf numFmtId="0" fontId="5" fillId="10" borderId="6" xfId="0" applyFont="1" applyFill="1" applyBorder="1" applyAlignment="1" applyProtection="1">
      <alignment horizontal="center" vertical="center" wrapText="1"/>
      <protection locked="0" hidden="1"/>
    </xf>
    <xf numFmtId="0" fontId="39" fillId="0" borderId="0" xfId="0" applyFont="1" applyAlignment="1" applyProtection="1">
      <alignment horizontal="center" vertical="center"/>
      <protection hidden="1"/>
    </xf>
    <xf numFmtId="0" fontId="9" fillId="2" borderId="6" xfId="0" applyFont="1" applyFill="1" applyBorder="1" applyAlignment="1" applyProtection="1">
      <alignment horizontal="center" vertical="center" wrapText="1"/>
      <protection locked="0" hidden="1"/>
    </xf>
    <xf numFmtId="0" fontId="13" fillId="2" borderId="64" xfId="0" applyFont="1" applyFill="1" applyBorder="1" applyAlignment="1" applyProtection="1">
      <alignment horizontal="left" vertical="center" wrapText="1"/>
      <protection hidden="1"/>
    </xf>
    <xf numFmtId="44" fontId="35" fillId="9" borderId="28" xfId="3" applyFont="1" applyFill="1" applyBorder="1" applyAlignment="1" applyProtection="1">
      <alignment horizontal="center" vertical="center" wrapText="1"/>
      <protection hidden="1"/>
    </xf>
    <xf numFmtId="0" fontId="5" fillId="4" borderId="28" xfId="0" applyFont="1" applyFill="1" applyBorder="1" applyAlignment="1" applyProtection="1">
      <alignment horizontal="left" vertical="center" wrapText="1"/>
      <protection hidden="1"/>
    </xf>
    <xf numFmtId="14" fontId="9" fillId="10" borderId="28" xfId="0" applyNumberFormat="1" applyFont="1" applyFill="1" applyBorder="1" applyAlignment="1" applyProtection="1">
      <alignment horizontal="center" vertical="center" wrapText="1"/>
      <protection locked="0" hidden="1"/>
    </xf>
    <xf numFmtId="0" fontId="5" fillId="10" borderId="28" xfId="0" applyFont="1" applyFill="1" applyBorder="1" applyAlignment="1" applyProtection="1">
      <alignment horizontal="left" vertical="top" wrapText="1"/>
      <protection locked="0" hidden="1"/>
    </xf>
    <xf numFmtId="165" fontId="9" fillId="10" borderId="28" xfId="0" applyNumberFormat="1" applyFont="1" applyFill="1" applyBorder="1" applyAlignment="1" applyProtection="1">
      <alignment horizontal="center" vertical="center" wrapText="1"/>
      <protection locked="0" hidden="1"/>
    </xf>
    <xf numFmtId="165" fontId="5" fillId="0" borderId="28" xfId="0" applyNumberFormat="1" applyFont="1" applyBorder="1" applyAlignment="1" applyProtection="1">
      <alignment horizontal="center" vertical="top" wrapText="1"/>
      <protection locked="0" hidden="1"/>
    </xf>
    <xf numFmtId="0" fontId="0" fillId="0" borderId="28" xfId="0" applyBorder="1" applyAlignment="1" applyProtection="1">
      <alignment horizontal="center" vertical="top" wrapText="1"/>
      <protection locked="0" hidden="1"/>
    </xf>
    <xf numFmtId="44" fontId="35" fillId="9" borderId="64" xfId="3" applyFont="1" applyFill="1" applyBorder="1" applyAlignment="1" applyProtection="1">
      <alignment horizontal="center" vertical="center" wrapText="1"/>
      <protection hidden="1"/>
    </xf>
    <xf numFmtId="0" fontId="38" fillId="0" borderId="34" xfId="0" applyFont="1" applyBorder="1" applyAlignment="1" applyProtection="1">
      <alignment horizontal="center" vertical="center" wrapText="1"/>
      <protection hidden="1"/>
    </xf>
    <xf numFmtId="0" fontId="38" fillId="0" borderId="28" xfId="0" applyFont="1" applyBorder="1" applyAlignment="1" applyProtection="1">
      <alignment horizontal="center" vertical="center" wrapText="1"/>
      <protection hidden="1"/>
    </xf>
    <xf numFmtId="0" fontId="38" fillId="0" borderId="55" xfId="0" applyFont="1" applyBorder="1" applyAlignment="1" applyProtection="1">
      <alignment horizontal="center" vertical="center" wrapText="1"/>
      <protection hidden="1"/>
    </xf>
    <xf numFmtId="0" fontId="38" fillId="0" borderId="101" xfId="0" applyFont="1" applyBorder="1" applyAlignment="1" applyProtection="1">
      <alignment horizontal="center" vertical="center" wrapText="1"/>
      <protection hidden="1"/>
    </xf>
    <xf numFmtId="165" fontId="9" fillId="0" borderId="57" xfId="0" applyNumberFormat="1" applyFont="1" applyBorder="1" applyAlignment="1" applyProtection="1">
      <alignment horizontal="center" vertical="center" wrapText="1"/>
      <protection locked="0" hidden="1"/>
    </xf>
    <xf numFmtId="165" fontId="9" fillId="0" borderId="102" xfId="0" applyNumberFormat="1" applyFont="1" applyBorder="1" applyAlignment="1" applyProtection="1">
      <alignment horizontal="center" vertical="center" wrapText="1"/>
      <protection locked="0" hidden="1"/>
    </xf>
    <xf numFmtId="0" fontId="5" fillId="2" borderId="28" xfId="0" applyFont="1" applyFill="1" applyBorder="1" applyAlignment="1" applyProtection="1">
      <alignment horizontal="left" vertical="center" wrapText="1"/>
      <protection hidden="1"/>
    </xf>
  </cellXfs>
  <cellStyles count="8">
    <cellStyle name="Ezres" xfId="7" builtinId="3"/>
    <cellStyle name="Ezres 2" xfId="4"/>
    <cellStyle name="Hivatkozás" xfId="5" builtinId="8"/>
    <cellStyle name="Normál" xfId="0" builtinId="0"/>
    <cellStyle name="Normál 2" xfId="1"/>
    <cellStyle name="Normál 3" xfId="2"/>
    <cellStyle name="Pénznem" xfId="3" builtinId="4"/>
    <cellStyle name="Százalék" xfId="6" builtinId="5"/>
  </cellStyles>
  <dxfs count="185">
    <dxf>
      <fill>
        <patternFill>
          <bgColor theme="0"/>
        </patternFill>
      </fill>
    </dxf>
    <dxf>
      <fill>
        <patternFill>
          <bgColor theme="0"/>
        </patternFill>
      </fill>
    </dxf>
    <dxf>
      <fill>
        <patternFill>
          <bgColor theme="3" tint="0.79998168889431442"/>
        </patternFill>
      </fill>
    </dxf>
    <dxf>
      <fill>
        <patternFill>
          <bgColor theme="3" tint="0.79998168889431442"/>
        </patternFill>
      </fill>
    </dxf>
    <dxf>
      <fill>
        <patternFill>
          <bgColor theme="0"/>
        </patternFill>
      </fill>
    </dxf>
    <dxf>
      <fill>
        <patternFill>
          <bgColor theme="3" tint="0.79998168889431442"/>
        </patternFill>
      </fill>
    </dxf>
    <dxf>
      <fill>
        <patternFill>
          <bgColor theme="3" tint="0.79998168889431442"/>
        </patternFill>
      </fill>
    </dxf>
    <dxf>
      <font>
        <color theme="0"/>
      </font>
      <fill>
        <patternFill patternType="gray125">
          <fgColor auto="1"/>
          <bgColor theme="0"/>
        </patternFill>
      </fill>
    </dxf>
    <dxf>
      <fill>
        <patternFill>
          <bgColor theme="0"/>
        </patternFill>
      </fill>
    </dxf>
    <dxf>
      <fill>
        <patternFill>
          <bgColor theme="0"/>
        </patternFill>
      </fill>
    </dxf>
    <dxf>
      <fill>
        <patternFill>
          <bgColor theme="3" tint="0.79998168889431442"/>
        </patternFill>
      </fill>
    </dxf>
    <dxf>
      <fill>
        <patternFill>
          <bgColor theme="0"/>
        </patternFill>
      </fill>
    </dxf>
    <dxf>
      <fill>
        <patternFill>
          <bgColor theme="6" tint="0.79998168889431442"/>
        </patternFill>
      </fill>
    </dxf>
    <dxf>
      <fill>
        <patternFill>
          <bgColor theme="3" tint="0.79998168889431442"/>
        </patternFill>
      </fill>
    </dxf>
    <dxf>
      <font>
        <color theme="0"/>
      </font>
      <fill>
        <patternFill patternType="none">
          <bgColor auto="1"/>
        </patternFill>
      </fill>
    </dxf>
    <dxf>
      <fill>
        <patternFill>
          <bgColor theme="3" tint="0.59996337778862885"/>
        </patternFill>
      </fill>
    </dxf>
    <dxf>
      <fill>
        <patternFill>
          <bgColor theme="0"/>
        </patternFill>
      </fill>
    </dxf>
    <dxf>
      <font>
        <color theme="0"/>
      </font>
    </dxf>
    <dxf>
      <font>
        <color theme="0"/>
      </font>
    </dxf>
    <dxf>
      <font>
        <color theme="0"/>
      </font>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3" tint="0.79998168889431442"/>
      </font>
    </dxf>
    <dxf>
      <font>
        <color theme="0"/>
      </font>
    </dxf>
    <dxf>
      <fill>
        <patternFill>
          <bgColor theme="0"/>
        </patternFill>
      </fill>
    </dxf>
    <dxf>
      <fill>
        <patternFill>
          <bgColor theme="3" tint="0.79998168889431442"/>
        </patternFill>
      </fill>
    </dxf>
    <dxf>
      <fill>
        <patternFill>
          <bgColor theme="3" tint="0.79998168889431442"/>
        </patternFill>
      </fill>
    </dxf>
    <dxf>
      <fill>
        <patternFill>
          <bgColor theme="0"/>
        </patternFill>
      </fill>
    </dxf>
    <dxf>
      <font>
        <color theme="0"/>
      </font>
    </dxf>
    <dxf>
      <fill>
        <patternFill>
          <bgColor theme="3" tint="0.59996337778862885"/>
        </patternFill>
      </fill>
    </dxf>
    <dxf>
      <fill>
        <patternFill>
          <bgColor theme="0"/>
        </patternFill>
      </fill>
    </dxf>
    <dxf>
      <fill>
        <patternFill>
          <bgColor theme="3" tint="0.79998168889431442"/>
        </patternFill>
      </fill>
    </dxf>
    <dxf>
      <font>
        <color theme="0"/>
      </font>
    </dxf>
    <dxf>
      <fill>
        <patternFill>
          <bgColor theme="3" tint="0.79998168889431442"/>
        </patternFill>
      </fill>
    </dxf>
    <dxf>
      <fill>
        <patternFill>
          <bgColor theme="3" tint="0.79998168889431442"/>
        </patternFill>
      </fill>
    </dxf>
    <dxf>
      <fill>
        <patternFill>
          <bgColor theme="3" tint="0.79998168889431442"/>
        </patternFill>
      </fill>
    </dxf>
    <dxf>
      <font>
        <color theme="0"/>
      </font>
    </dxf>
    <dxf>
      <fill>
        <patternFill>
          <bgColor theme="3" tint="0.79998168889431442"/>
        </patternFill>
      </fill>
    </dxf>
    <dxf>
      <fill>
        <patternFill>
          <bgColor theme="3" tint="0.79998168889431442"/>
        </patternFill>
      </fill>
    </dxf>
    <dxf>
      <font>
        <color theme="3" tint="0.79998168889431442"/>
      </font>
    </dxf>
    <dxf>
      <font>
        <color theme="0"/>
      </font>
    </dxf>
    <dxf>
      <font>
        <color theme="3" tint="0.79998168889431442"/>
      </font>
    </dxf>
    <dxf>
      <fill>
        <patternFill>
          <bgColor theme="0"/>
        </patternFill>
      </fill>
    </dxf>
    <dxf>
      <fill>
        <patternFill>
          <bgColor theme="0"/>
        </patternFill>
      </fill>
    </dxf>
    <dxf>
      <fill>
        <patternFill>
          <bgColor theme="3" tint="0.79998168889431442"/>
        </patternFill>
      </fill>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theme="3" tint="0.79998168889431442"/>
        </patternFill>
      </fill>
    </dxf>
    <dxf>
      <fill>
        <patternFill>
          <bgColor theme="3" tint="0.79998168889431442"/>
        </patternFill>
      </fill>
    </dxf>
    <dxf>
      <fill>
        <patternFill>
          <bgColor theme="0"/>
        </patternFill>
      </fill>
    </dxf>
    <dxf>
      <fill>
        <patternFill>
          <bgColor theme="3" tint="0.79998168889431442"/>
        </patternFill>
      </fill>
    </dxf>
    <dxf>
      <font>
        <color theme="0"/>
      </font>
    </dxf>
    <dxf>
      <fill>
        <patternFill>
          <bgColor theme="3" tint="0.79998168889431442"/>
        </patternFill>
      </fill>
    </dxf>
    <dxf>
      <fill>
        <patternFill>
          <bgColor theme="3"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3" tint="0.79998168889431442"/>
        </patternFill>
      </fill>
    </dxf>
    <dxf>
      <fill>
        <patternFill>
          <bgColor theme="3"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3" tint="0.79998168889431442"/>
        </patternFill>
      </fill>
    </dxf>
    <dxf>
      <font>
        <color theme="0"/>
      </font>
    </dxf>
    <dxf>
      <font>
        <color theme="0"/>
      </font>
      <fill>
        <patternFill patternType="gray125">
          <bgColor theme="0"/>
        </patternFill>
      </fill>
    </dxf>
    <dxf>
      <font>
        <color theme="0"/>
      </font>
      <fill>
        <patternFill patternType="gray125">
          <bgColor theme="0"/>
        </patternFill>
      </fill>
    </dxf>
    <dxf>
      <font>
        <color theme="0"/>
      </font>
      <fill>
        <patternFill patternType="gray125">
          <bgColor theme="0"/>
        </patternFill>
      </fill>
    </dxf>
    <dxf>
      <font>
        <color theme="0"/>
      </font>
      <fill>
        <patternFill patternType="gray125">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gray125">
          <bgColor theme="0"/>
        </patternFill>
      </fill>
    </dxf>
    <dxf>
      <font>
        <color theme="0"/>
      </font>
      <fill>
        <patternFill patternType="gray125">
          <bgColor theme="0"/>
        </patternFill>
      </fill>
    </dxf>
    <dxf>
      <font>
        <color theme="0"/>
      </font>
      <fill>
        <patternFill patternType="lightGray"/>
      </fill>
    </dxf>
    <dxf>
      <font>
        <color theme="0"/>
      </font>
      <fill>
        <patternFill patternType="gray125">
          <bgColor theme="0"/>
        </patternFill>
      </fill>
    </dxf>
    <dxf>
      <font>
        <color theme="0"/>
      </font>
      <fill>
        <patternFill patternType="gray125">
          <bgColor theme="0"/>
        </patternFill>
      </fill>
    </dxf>
    <dxf>
      <font>
        <color theme="0"/>
      </font>
      <fill>
        <patternFill patternType="gray125"/>
      </fill>
    </dxf>
    <dxf>
      <font>
        <color theme="0"/>
      </font>
      <fill>
        <patternFill patternType="gray125">
          <bgColor theme="0"/>
        </patternFill>
      </fill>
    </dxf>
    <dxf>
      <font>
        <color theme="0"/>
      </font>
      <fill>
        <patternFill patternType="gray125">
          <bgColor theme="0"/>
        </patternFill>
      </fill>
    </dxf>
    <dxf>
      <font>
        <color theme="0"/>
      </font>
      <fill>
        <patternFill patternType="gray125">
          <bgColor theme="0"/>
        </patternFill>
      </fill>
    </dxf>
    <dxf>
      <font>
        <color theme="0"/>
      </font>
    </dxf>
    <dxf>
      <font>
        <color theme="0"/>
      </font>
    </dxf>
    <dxf>
      <font>
        <color theme="0"/>
      </font>
    </dxf>
    <dxf>
      <font>
        <b/>
        <i val="0"/>
        <color theme="0"/>
      </font>
      <fill>
        <patternFill>
          <bgColor theme="3"/>
        </patternFill>
      </fill>
    </dxf>
    <dxf>
      <fill>
        <patternFill>
          <bgColor theme="4" tint="0.749961851863155"/>
        </patternFill>
      </fill>
    </dxf>
    <dxf>
      <fill>
        <patternFill>
          <bgColor theme="3" tint="0.79998168889431442"/>
        </patternFill>
      </fill>
    </dxf>
    <dxf>
      <fill>
        <patternFill>
          <bgColor theme="3" tint="0.79998168889431442"/>
        </patternFill>
      </fill>
    </dxf>
    <dxf>
      <font>
        <color theme="0"/>
      </font>
    </dxf>
    <dxf>
      <font>
        <color theme="0"/>
      </font>
    </dxf>
    <dxf>
      <font>
        <color theme="0"/>
      </font>
    </dxf>
    <dxf>
      <fill>
        <patternFill>
          <bgColor theme="3" tint="0.79998168889431442"/>
        </patternFill>
      </fill>
    </dxf>
    <dxf>
      <fill>
        <patternFill>
          <bgColor theme="4" tint="0.749961851863155"/>
        </patternFill>
      </fill>
    </dxf>
    <dxf>
      <fill>
        <patternFill>
          <bgColor theme="3" tint="0.79998168889431442"/>
        </patternFill>
      </fill>
    </dxf>
    <dxf>
      <fill>
        <patternFill>
          <bgColor theme="4" tint="0.749961851863155"/>
        </patternFill>
      </fill>
    </dxf>
    <dxf>
      <font>
        <b/>
        <i val="0"/>
        <color theme="0"/>
      </font>
      <fill>
        <patternFill>
          <bgColor theme="3"/>
        </patternFill>
      </fill>
    </dxf>
    <dxf>
      <font>
        <b/>
        <i val="0"/>
        <color theme="0"/>
      </font>
      <fill>
        <patternFill>
          <bgColor theme="3"/>
        </patternFill>
      </fill>
    </dxf>
    <dxf>
      <fill>
        <patternFill>
          <bgColor theme="3" tint="0.79998168889431442"/>
        </patternFill>
      </fill>
    </dxf>
    <dxf>
      <fill>
        <patternFill>
          <bgColor theme="4" tint="0.749961851863155"/>
        </patternFill>
      </fill>
    </dxf>
    <dxf>
      <fill>
        <patternFill>
          <bgColor theme="3" tint="0.79998168889431442"/>
        </patternFill>
      </fill>
    </dxf>
    <dxf>
      <fill>
        <patternFill>
          <bgColor theme="4" tint="0.749961851863155"/>
        </patternFill>
      </fill>
    </dxf>
    <dxf>
      <fill>
        <patternFill>
          <bgColor theme="3" tint="0.79998168889431442"/>
        </patternFill>
      </fill>
    </dxf>
    <dxf>
      <fill>
        <patternFill>
          <bgColor theme="4" tint="0.749961851863155"/>
        </patternFill>
      </fill>
    </dxf>
    <dxf>
      <fill>
        <patternFill>
          <bgColor theme="3" tint="0.79998168889431442"/>
        </patternFill>
      </fill>
    </dxf>
    <dxf>
      <fill>
        <patternFill>
          <bgColor theme="3" tint="0.79998168889431442"/>
        </patternFill>
      </fill>
    </dxf>
    <dxf>
      <fill>
        <patternFill>
          <bgColor theme="4" tint="0.749961851863155"/>
        </patternFill>
      </fill>
    </dxf>
    <dxf>
      <font>
        <color theme="0"/>
      </font>
    </dxf>
    <dxf>
      <fill>
        <patternFill>
          <bgColor theme="3" tint="0.79998168889431442"/>
        </patternFill>
      </fill>
    </dxf>
    <dxf>
      <fill>
        <patternFill>
          <bgColor theme="3" tint="0.79998168889431442"/>
        </patternFill>
      </fill>
    </dxf>
    <dxf>
      <fill>
        <patternFill>
          <bgColor theme="0"/>
        </patternFill>
      </fill>
    </dxf>
    <dxf>
      <fill>
        <patternFill>
          <bgColor theme="3" tint="0.79998168889431442"/>
        </patternFill>
      </fill>
    </dxf>
    <dxf>
      <fill>
        <patternFill>
          <bgColor theme="3" tint="0.79998168889431442"/>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s>
  <tableStyles count="0" defaultTableStyle="TableStyleMedium2" defaultPivotStyle="PivotStyleLight16"/>
  <colors>
    <mruColors>
      <color rgb="FF5F5F5F"/>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12699</xdr:colOff>
      <xdr:row>1</xdr:row>
      <xdr:rowOff>9526</xdr:rowOff>
    </xdr:from>
    <xdr:to>
      <xdr:col>4</xdr:col>
      <xdr:colOff>211455</xdr:colOff>
      <xdr:row>1</xdr:row>
      <xdr:rowOff>896965</xdr:rowOff>
    </xdr:to>
    <xdr:pic>
      <xdr:nvPicPr>
        <xdr:cNvPr id="4" name="Kép 3">
          <a:extLst>
            <a:ext uri="{FF2B5EF4-FFF2-40B4-BE49-F238E27FC236}">
              <a16:creationId xmlns:a16="http://schemas.microsoft.com/office/drawing/2014/main" id="{9249CE0B-A70D-4A0F-B9B7-697C1DAD7F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999" y="76201"/>
          <a:ext cx="2670176" cy="884899"/>
        </a:xfrm>
        <a:prstGeom prst="rect">
          <a:avLst/>
        </a:prstGeom>
      </xdr:spPr>
    </xdr:pic>
    <xdr:clientData/>
  </xdr:twoCellAnchor>
  <xdr:twoCellAnchor editAs="oneCell">
    <xdr:from>
      <xdr:col>2</xdr:col>
      <xdr:colOff>285750</xdr:colOff>
      <xdr:row>1</xdr:row>
      <xdr:rowOff>916815</xdr:rowOff>
    </xdr:from>
    <xdr:to>
      <xdr:col>2</xdr:col>
      <xdr:colOff>857885</xdr:colOff>
      <xdr:row>2</xdr:row>
      <xdr:rowOff>0</xdr:rowOff>
    </xdr:to>
    <xdr:pic>
      <xdr:nvPicPr>
        <xdr:cNvPr id="5" name="Ábra 3">
          <a:extLst>
            <a:ext uri="{FF2B5EF4-FFF2-40B4-BE49-F238E27FC236}">
              <a16:creationId xmlns:a16="http://schemas.microsoft.com/office/drawing/2014/main" id="{DF455E84-3147-48DB-BEAE-E94434EFFC1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33425" y="983490"/>
          <a:ext cx="569595" cy="483360"/>
        </a:xfrm>
        <a:prstGeom prst="rect">
          <a:avLst/>
        </a:prstGeom>
      </xdr:spPr>
    </xdr:pic>
    <xdr:clientData/>
  </xdr:twoCellAnchor>
</xdr:wsDr>
</file>

<file path=xl/theme/theme1.xml><?xml version="1.0" encoding="utf-8"?>
<a:theme xmlns:a="http://schemas.openxmlformats.org/drawingml/2006/main" name="Office-téma">
  <a:themeElements>
    <a:clrScheme name="MFB_Palette">
      <a:dk1>
        <a:sysClr val="windowText" lastClr="000000"/>
      </a:dk1>
      <a:lt1>
        <a:sysClr val="window" lastClr="FFFFFF"/>
      </a:lt1>
      <a:dk2>
        <a:srgbClr val="D95A27"/>
      </a:dk2>
      <a:lt2>
        <a:srgbClr val="C7C8C9"/>
      </a:lt2>
      <a:accent1>
        <a:srgbClr val="004564"/>
      </a:accent1>
      <a:accent2>
        <a:srgbClr val="A3A4A6"/>
      </a:accent2>
      <a:accent3>
        <a:srgbClr val="00BCB5"/>
      </a:accent3>
      <a:accent4>
        <a:srgbClr val="1F6972"/>
      </a:accent4>
      <a:accent5>
        <a:srgbClr val="EAE5C3"/>
      </a:accent5>
      <a:accent6>
        <a:srgbClr val="003046"/>
      </a:accent6>
      <a:hlink>
        <a:srgbClr val="D95A27"/>
      </a:hlink>
      <a:folHlink>
        <a:srgbClr val="00BCB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fb.hu/kalkulato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59"/>
  <sheetViews>
    <sheetView workbookViewId="0">
      <selection activeCell="F17" sqref="F17"/>
    </sheetView>
  </sheetViews>
  <sheetFormatPr defaultColWidth="8.77734375" defaultRowHeight="14.4" x14ac:dyDescent="0.3"/>
  <cols>
    <col min="1" max="3" width="8.77734375" style="288"/>
    <col min="4" max="4" width="23.21875" style="288" bestFit="1" customWidth="1"/>
    <col min="5" max="5" width="65.77734375" style="288" customWidth="1"/>
    <col min="6" max="7" width="14.21875" style="289" bestFit="1" customWidth="1"/>
    <col min="8" max="8" width="8.77734375" style="288"/>
    <col min="9" max="9" width="35.21875" style="288" customWidth="1"/>
    <col min="10" max="16384" width="8.77734375" style="288"/>
  </cols>
  <sheetData>
    <row r="1" spans="1:7" ht="16.5" customHeight="1" x14ac:dyDescent="0.3">
      <c r="A1" s="287">
        <v>0</v>
      </c>
      <c r="B1" s="288" t="s">
        <v>356</v>
      </c>
      <c r="C1" s="288" t="s">
        <v>152</v>
      </c>
      <c r="D1" s="288" t="s">
        <v>512</v>
      </c>
      <c r="E1" s="288" t="s">
        <v>156</v>
      </c>
      <c r="F1" s="289" t="s">
        <v>173</v>
      </c>
    </row>
    <row r="2" spans="1:7" ht="15" customHeight="1" x14ac:dyDescent="0.3">
      <c r="A2" s="287">
        <v>0.05</v>
      </c>
      <c r="B2" s="288" t="s">
        <v>357</v>
      </c>
      <c r="C2" s="288" t="s">
        <v>99</v>
      </c>
      <c r="D2" s="288" t="s">
        <v>450</v>
      </c>
      <c r="F2" s="289" t="s">
        <v>174</v>
      </c>
      <c r="G2" s="289" t="s">
        <v>175</v>
      </c>
    </row>
    <row r="3" spans="1:7" ht="15" customHeight="1" x14ac:dyDescent="0.3">
      <c r="A3" s="287">
        <v>0.18</v>
      </c>
      <c r="B3" s="288" t="s">
        <v>358</v>
      </c>
      <c r="C3" s="288" t="s">
        <v>339</v>
      </c>
      <c r="D3" s="288" t="s">
        <v>451</v>
      </c>
      <c r="E3" s="288" t="s">
        <v>562</v>
      </c>
      <c r="F3" s="289">
        <v>158836</v>
      </c>
      <c r="G3" s="289">
        <v>51336</v>
      </c>
    </row>
    <row r="4" spans="1:7" x14ac:dyDescent="0.3">
      <c r="A4" s="287">
        <v>0.27</v>
      </c>
      <c r="B4" s="288" t="s">
        <v>187</v>
      </c>
      <c r="D4" s="288" t="s">
        <v>452</v>
      </c>
      <c r="E4" s="288" t="s">
        <v>563</v>
      </c>
      <c r="F4" s="289">
        <v>222104</v>
      </c>
      <c r="G4" s="289">
        <v>71161</v>
      </c>
    </row>
    <row r="5" spans="1:7" x14ac:dyDescent="0.3">
      <c r="A5" s="287"/>
      <c r="B5" s="288" t="s">
        <v>191</v>
      </c>
      <c r="C5" s="288" t="s">
        <v>152</v>
      </c>
      <c r="D5" s="288" t="s">
        <v>514</v>
      </c>
      <c r="E5" s="288" t="s">
        <v>564</v>
      </c>
      <c r="F5" s="289">
        <v>249961</v>
      </c>
      <c r="G5" s="289">
        <v>88819</v>
      </c>
    </row>
    <row r="6" spans="1:7" ht="15.6" x14ac:dyDescent="0.3">
      <c r="A6" s="287"/>
      <c r="B6" s="288" t="s">
        <v>359</v>
      </c>
      <c r="C6" s="288" t="s">
        <v>99</v>
      </c>
      <c r="E6" s="288" t="s">
        <v>565</v>
      </c>
      <c r="F6" s="289">
        <v>201652</v>
      </c>
      <c r="G6" s="289">
        <v>88819</v>
      </c>
    </row>
    <row r="7" spans="1:7" x14ac:dyDescent="0.3">
      <c r="B7" s="288" t="s">
        <v>360</v>
      </c>
      <c r="C7" s="288" t="s">
        <v>528</v>
      </c>
    </row>
    <row r="8" spans="1:7" x14ac:dyDescent="0.3">
      <c r="B8" s="288" t="s">
        <v>361</v>
      </c>
      <c r="E8" s="288" t="s">
        <v>49</v>
      </c>
      <c r="F8" s="289" t="s">
        <v>177</v>
      </c>
    </row>
    <row r="9" spans="1:7" x14ac:dyDescent="0.3">
      <c r="B9" s="288" t="s">
        <v>362</v>
      </c>
      <c r="F9" s="289" t="s">
        <v>174</v>
      </c>
      <c r="G9" s="289" t="s">
        <v>175</v>
      </c>
    </row>
    <row r="10" spans="1:7" x14ac:dyDescent="0.3">
      <c r="B10" s="288" t="s">
        <v>363</v>
      </c>
      <c r="E10" s="288" t="s">
        <v>157</v>
      </c>
      <c r="F10" s="289">
        <v>25838</v>
      </c>
      <c r="G10" s="289">
        <v>25220</v>
      </c>
    </row>
    <row r="11" spans="1:7" x14ac:dyDescent="0.3">
      <c r="B11" s="288" t="s">
        <v>364</v>
      </c>
      <c r="E11" s="288" t="s">
        <v>158</v>
      </c>
      <c r="F11" s="289">
        <v>27414</v>
      </c>
      <c r="G11" s="289">
        <v>25220</v>
      </c>
    </row>
    <row r="12" spans="1:7" x14ac:dyDescent="0.3">
      <c r="B12" s="288" t="s">
        <v>365</v>
      </c>
      <c r="E12" s="288" t="s">
        <v>159</v>
      </c>
      <c r="F12" s="289">
        <v>30565</v>
      </c>
      <c r="G12" s="289">
        <v>25220</v>
      </c>
    </row>
    <row r="13" spans="1:7" x14ac:dyDescent="0.3">
      <c r="E13" s="288" t="s">
        <v>160</v>
      </c>
      <c r="F13" s="289">
        <v>27767</v>
      </c>
      <c r="G13" s="289">
        <v>25220</v>
      </c>
    </row>
    <row r="14" spans="1:7" x14ac:dyDescent="0.3">
      <c r="E14" s="288" t="s">
        <v>161</v>
      </c>
      <c r="F14" s="289">
        <v>30307</v>
      </c>
      <c r="G14" s="289">
        <v>25220</v>
      </c>
    </row>
    <row r="15" spans="1:7" x14ac:dyDescent="0.3">
      <c r="E15" s="288" t="s">
        <v>162</v>
      </c>
      <c r="F15" s="289">
        <v>34422</v>
      </c>
      <c r="G15" s="289">
        <v>25220</v>
      </c>
    </row>
    <row r="16" spans="1:7" x14ac:dyDescent="0.3">
      <c r="E16" s="288" t="s">
        <v>163</v>
      </c>
      <c r="F16" s="289">
        <v>17108</v>
      </c>
      <c r="G16" s="289">
        <v>32296</v>
      </c>
    </row>
    <row r="17" spans="5:7" x14ac:dyDescent="0.3">
      <c r="E17" s="288" t="s">
        <v>164</v>
      </c>
      <c r="F17" s="289">
        <v>18847</v>
      </c>
      <c r="G17" s="289">
        <v>32296</v>
      </c>
    </row>
    <row r="18" spans="5:7" x14ac:dyDescent="0.3">
      <c r="E18" s="288" t="s">
        <v>165</v>
      </c>
      <c r="F18" s="289">
        <v>21006</v>
      </c>
      <c r="G18" s="289">
        <v>32296</v>
      </c>
    </row>
    <row r="19" spans="5:7" x14ac:dyDescent="0.3">
      <c r="E19" s="288" t="s">
        <v>166</v>
      </c>
      <c r="F19" s="289">
        <v>10636</v>
      </c>
      <c r="G19" s="289">
        <v>14173</v>
      </c>
    </row>
    <row r="20" spans="5:7" x14ac:dyDescent="0.3">
      <c r="E20" s="288" t="s">
        <v>167</v>
      </c>
      <c r="F20" s="289">
        <v>13037</v>
      </c>
      <c r="G20" s="289">
        <v>14173</v>
      </c>
    </row>
    <row r="21" spans="5:7" x14ac:dyDescent="0.3">
      <c r="E21" s="288" t="s">
        <v>168</v>
      </c>
      <c r="F21" s="289">
        <v>18382</v>
      </c>
      <c r="G21" s="289">
        <v>6972</v>
      </c>
    </row>
    <row r="22" spans="5:7" x14ac:dyDescent="0.3">
      <c r="E22" s="288" t="s">
        <v>169</v>
      </c>
      <c r="F22" s="289">
        <v>26256</v>
      </c>
      <c r="G22" s="289">
        <v>6972</v>
      </c>
    </row>
    <row r="23" spans="5:7" x14ac:dyDescent="0.3">
      <c r="E23" s="288" t="s">
        <v>420</v>
      </c>
      <c r="F23" s="289">
        <v>19919</v>
      </c>
      <c r="G23" s="289">
        <v>23813</v>
      </c>
    </row>
    <row r="24" spans="5:7" x14ac:dyDescent="0.3">
      <c r="E24" s="288" t="s">
        <v>421</v>
      </c>
      <c r="F24" s="289">
        <v>23487</v>
      </c>
      <c r="G24" s="289">
        <v>23813</v>
      </c>
    </row>
    <row r="25" spans="5:7" x14ac:dyDescent="0.3">
      <c r="E25" s="288" t="s">
        <v>422</v>
      </c>
      <c r="F25" s="289">
        <v>25954</v>
      </c>
      <c r="G25" s="289">
        <v>23813</v>
      </c>
    </row>
    <row r="26" spans="5:7" x14ac:dyDescent="0.3">
      <c r="E26" s="288" t="s">
        <v>423</v>
      </c>
      <c r="F26" s="289">
        <v>24274</v>
      </c>
      <c r="G26" s="289">
        <v>23813</v>
      </c>
    </row>
    <row r="27" spans="5:7" x14ac:dyDescent="0.3">
      <c r="E27" s="288" t="s">
        <v>424</v>
      </c>
      <c r="F27" s="289">
        <v>25984</v>
      </c>
      <c r="G27" s="289">
        <v>23813</v>
      </c>
    </row>
    <row r="28" spans="5:7" x14ac:dyDescent="0.3">
      <c r="E28" s="288" t="s">
        <v>425</v>
      </c>
      <c r="F28" s="289">
        <v>28075</v>
      </c>
      <c r="G28" s="289">
        <v>23813</v>
      </c>
    </row>
    <row r="29" spans="5:7" x14ac:dyDescent="0.3">
      <c r="E29" s="288" t="s">
        <v>426</v>
      </c>
      <c r="F29" s="289">
        <v>27558</v>
      </c>
      <c r="G29" s="289">
        <v>35366</v>
      </c>
    </row>
    <row r="30" spans="5:7" x14ac:dyDescent="0.3">
      <c r="E30" s="288" t="s">
        <v>427</v>
      </c>
      <c r="F30" s="289">
        <v>30411</v>
      </c>
      <c r="G30" s="289">
        <v>35366</v>
      </c>
    </row>
    <row r="34" spans="5:7" x14ac:dyDescent="0.3">
      <c r="E34" s="288" t="s">
        <v>170</v>
      </c>
      <c r="F34" s="289" t="s">
        <v>177</v>
      </c>
    </row>
    <row r="35" spans="5:7" x14ac:dyDescent="0.3">
      <c r="F35" s="289" t="s">
        <v>174</v>
      </c>
      <c r="G35" s="289" t="s">
        <v>175</v>
      </c>
    </row>
    <row r="36" spans="5:7" x14ac:dyDescent="0.3">
      <c r="E36" s="288" t="s">
        <v>171</v>
      </c>
      <c r="F36" s="289">
        <v>266700</v>
      </c>
      <c r="G36" s="289">
        <v>457200</v>
      </c>
    </row>
    <row r="38" spans="5:7" x14ac:dyDescent="0.3">
      <c r="E38" s="288" t="s">
        <v>50</v>
      </c>
      <c r="F38" s="289" t="s">
        <v>177</v>
      </c>
    </row>
    <row r="39" spans="5:7" x14ac:dyDescent="0.3">
      <c r="F39" s="289" t="s">
        <v>174</v>
      </c>
      <c r="G39" s="289" t="s">
        <v>175</v>
      </c>
    </row>
    <row r="40" spans="5:7" x14ac:dyDescent="0.3">
      <c r="E40" s="288" t="s">
        <v>176</v>
      </c>
      <c r="F40" s="289">
        <v>6149340</v>
      </c>
      <c r="G40" s="289">
        <v>1981200</v>
      </c>
    </row>
    <row r="41" spans="5:7" x14ac:dyDescent="0.3">
      <c r="E41" s="288" t="s">
        <v>449</v>
      </c>
      <c r="F41" s="289">
        <v>1422400</v>
      </c>
      <c r="G41" s="289">
        <v>2133600</v>
      </c>
    </row>
    <row r="42" spans="5:7" x14ac:dyDescent="0.3">
      <c r="E42" s="288" t="s">
        <v>178</v>
      </c>
      <c r="F42" s="289" t="s">
        <v>177</v>
      </c>
    </row>
    <row r="43" spans="5:7" x14ac:dyDescent="0.3">
      <c r="E43" s="288" t="s">
        <v>181</v>
      </c>
      <c r="F43" s="289">
        <v>75000</v>
      </c>
    </row>
    <row r="44" spans="5:7" x14ac:dyDescent="0.3">
      <c r="E44" s="288" t="s">
        <v>179</v>
      </c>
      <c r="F44" s="289">
        <v>1625600</v>
      </c>
      <c r="G44" s="289">
        <v>2438400</v>
      </c>
    </row>
    <row r="45" spans="5:7" x14ac:dyDescent="0.3">
      <c r="E45" s="288" t="s">
        <v>180</v>
      </c>
      <c r="F45" s="289" t="s">
        <v>177</v>
      </c>
      <c r="G45" s="289">
        <v>300000</v>
      </c>
    </row>
    <row r="46" spans="5:7" x14ac:dyDescent="0.3">
      <c r="E46" s="288" t="s">
        <v>466</v>
      </c>
      <c r="F46" s="289">
        <v>45000</v>
      </c>
    </row>
    <row r="47" spans="5:7" x14ac:dyDescent="0.3">
      <c r="E47" s="288" t="s">
        <v>30</v>
      </c>
    </row>
    <row r="48" spans="5:7" x14ac:dyDescent="0.3">
      <c r="E48" s="288" t="s">
        <v>182</v>
      </c>
    </row>
    <row r="49" spans="5:9" x14ac:dyDescent="0.3">
      <c r="E49" s="288" t="s">
        <v>489</v>
      </c>
      <c r="G49" s="289">
        <v>140000</v>
      </c>
    </row>
    <row r="50" spans="5:9" x14ac:dyDescent="0.3">
      <c r="F50" s="289" t="s">
        <v>177</v>
      </c>
    </row>
    <row r="51" spans="5:9" x14ac:dyDescent="0.3">
      <c r="F51" s="289" t="s">
        <v>174</v>
      </c>
      <c r="G51" s="289" t="s">
        <v>175</v>
      </c>
    </row>
    <row r="52" spans="5:9" ht="15.6" x14ac:dyDescent="0.3">
      <c r="E52" s="288" t="s">
        <v>348</v>
      </c>
      <c r="F52" s="289">
        <v>19919</v>
      </c>
      <c r="G52" s="289">
        <v>23813</v>
      </c>
      <c r="I52" s="290"/>
    </row>
    <row r="53" spans="5:9" ht="15.6" x14ac:dyDescent="0.3">
      <c r="E53" s="288" t="s">
        <v>349</v>
      </c>
      <c r="F53" s="289">
        <v>23487</v>
      </c>
      <c r="G53" s="289">
        <v>23813</v>
      </c>
      <c r="I53" s="290"/>
    </row>
    <row r="54" spans="5:9" ht="15.6" x14ac:dyDescent="0.3">
      <c r="E54" s="288" t="s">
        <v>350</v>
      </c>
      <c r="F54" s="289">
        <v>25954</v>
      </c>
      <c r="G54" s="289">
        <v>23813</v>
      </c>
      <c r="I54" s="290"/>
    </row>
    <row r="55" spans="5:9" ht="15.6" x14ac:dyDescent="0.3">
      <c r="E55" s="288" t="s">
        <v>353</v>
      </c>
      <c r="F55" s="289">
        <v>24274</v>
      </c>
      <c r="G55" s="289">
        <v>23813</v>
      </c>
      <c r="I55" s="290"/>
    </row>
    <row r="56" spans="5:9" ht="15.6" x14ac:dyDescent="0.3">
      <c r="E56" s="288" t="s">
        <v>351</v>
      </c>
      <c r="F56" s="289">
        <v>25984</v>
      </c>
      <c r="G56" s="289">
        <v>23813</v>
      </c>
      <c r="I56" s="290"/>
    </row>
    <row r="57" spans="5:9" ht="15.6" x14ac:dyDescent="0.3">
      <c r="E57" s="288" t="s">
        <v>352</v>
      </c>
      <c r="F57" s="289">
        <v>28075</v>
      </c>
      <c r="G57" s="289">
        <v>23813</v>
      </c>
      <c r="I57" s="290"/>
    </row>
    <row r="58" spans="5:9" ht="15.6" x14ac:dyDescent="0.3">
      <c r="E58" s="288" t="s">
        <v>354</v>
      </c>
      <c r="F58" s="289">
        <v>27558</v>
      </c>
      <c r="G58" s="289">
        <v>35366</v>
      </c>
      <c r="I58" s="290"/>
    </row>
    <row r="59" spans="5:9" ht="15.6" x14ac:dyDescent="0.3">
      <c r="E59" s="288" t="s">
        <v>355</v>
      </c>
      <c r="F59" s="289">
        <v>30411</v>
      </c>
      <c r="G59" s="289">
        <v>35366</v>
      </c>
      <c r="I59" s="291"/>
    </row>
  </sheetData>
  <sheetProtection algorithmName="SHA-512" hashValue="v9FoVyDGqGkxvVfeFrAufMtHYswvPI22NzfYJCMu2RmdZZMlLNhLamaobVqccY0lVp14kWxXflDuocu3orCbGw==" saltValue="1pko42oxSu1Kp6YcGejSeA==" spinCount="100000" sheet="1" objects="1" scenarios="1" selectLockedCell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N19"/>
  <sheetViews>
    <sheetView showGridLines="0" workbookViewId="0">
      <selection activeCell="I8" sqref="I8"/>
    </sheetView>
  </sheetViews>
  <sheetFormatPr defaultColWidth="0" defaultRowHeight="14.4" zeroHeight="1" x14ac:dyDescent="0.3"/>
  <cols>
    <col min="1" max="7" width="9.21875" customWidth="1"/>
    <col min="8" max="8" width="9.5546875" customWidth="1"/>
    <col min="9" max="9" width="12.77734375" bestFit="1" customWidth="1"/>
    <col min="10" max="11" width="13.5546875" customWidth="1"/>
    <col min="12" max="13" width="14.5546875" customWidth="1"/>
    <col min="14" max="14" width="9.21875" customWidth="1"/>
    <col min="15" max="16384" width="9.21875" hidden="1"/>
  </cols>
  <sheetData>
    <row r="1" spans="2:13" x14ac:dyDescent="0.3"/>
    <row r="2" spans="2:13" x14ac:dyDescent="0.3"/>
    <row r="3" spans="2:13" ht="15.6" customHeight="1" x14ac:dyDescent="0.3">
      <c r="B3" s="280"/>
      <c r="C3" s="280"/>
      <c r="D3" s="280"/>
      <c r="E3" s="280"/>
      <c r="F3" s="280"/>
      <c r="G3" s="280"/>
      <c r="H3" s="280"/>
      <c r="I3" s="281" t="s">
        <v>566</v>
      </c>
      <c r="J3" s="281" t="s">
        <v>548</v>
      </c>
      <c r="K3" s="281" t="s">
        <v>567</v>
      </c>
      <c r="L3" s="281" t="s">
        <v>549</v>
      </c>
      <c r="M3" s="281" t="s">
        <v>550</v>
      </c>
    </row>
    <row r="4" spans="2:13" x14ac:dyDescent="0.3">
      <c r="B4" s="704" t="s">
        <v>551</v>
      </c>
      <c r="C4" s="704"/>
      <c r="D4" s="704"/>
      <c r="E4" s="704"/>
      <c r="F4" s="704"/>
      <c r="G4" s="704"/>
      <c r="H4" s="704"/>
      <c r="I4" s="298"/>
      <c r="J4" s="282">
        <v>0</v>
      </c>
      <c r="K4" s="286">
        <f>+I4+1</f>
        <v>1</v>
      </c>
      <c r="L4" s="282">
        <v>1</v>
      </c>
      <c r="M4" s="283" t="s">
        <v>552</v>
      </c>
    </row>
    <row r="5" spans="2:13" x14ac:dyDescent="0.3">
      <c r="B5" s="704" t="s">
        <v>553</v>
      </c>
      <c r="C5" s="704"/>
      <c r="D5" s="704"/>
      <c r="E5" s="704"/>
      <c r="F5" s="704"/>
      <c r="G5" s="704"/>
      <c r="H5" s="704"/>
      <c r="I5" s="298"/>
      <c r="J5" s="284">
        <f>'06_Záró energetikai nyilatkozat'!E30*'06_Záró energetikai nyilatkozat'!D20</f>
        <v>0</v>
      </c>
      <c r="K5" s="286">
        <f t="shared" ref="K5:K12" si="0">+I5+1</f>
        <v>1</v>
      </c>
      <c r="L5" s="285">
        <f>'06_Záró energetikai nyilatkozat'!G30*'06_Záró energetikai nyilatkozat'!D22</f>
        <v>0</v>
      </c>
      <c r="M5" s="283" t="s">
        <v>69</v>
      </c>
    </row>
    <row r="6" spans="2:13" x14ac:dyDescent="0.3">
      <c r="B6" s="704" t="s">
        <v>554</v>
      </c>
      <c r="C6" s="704"/>
      <c r="D6" s="704"/>
      <c r="E6" s="704"/>
      <c r="F6" s="704"/>
      <c r="G6" s="704"/>
      <c r="H6" s="704"/>
      <c r="I6" s="298"/>
      <c r="J6" s="285">
        <f>'06_Záró energetikai nyilatkozat'!E31*'06_Záró energetikai nyilatkozat'!D20+'06_Záró energetikai nyilatkozat'!E32*'06_Záró energetikai nyilatkozat'!D20</f>
        <v>0</v>
      </c>
      <c r="K6" s="286">
        <f t="shared" si="0"/>
        <v>1</v>
      </c>
      <c r="L6" s="285">
        <f>'06_Záró energetikai nyilatkozat'!G31*'06_Záró energetikai nyilatkozat'!D22+'06_Záró energetikai nyilatkozat'!G32*'06_Záró energetikai nyilatkozat'!D22</f>
        <v>0</v>
      </c>
      <c r="M6" s="283" t="s">
        <v>69</v>
      </c>
    </row>
    <row r="7" spans="2:13" x14ac:dyDescent="0.3">
      <c r="B7" s="704" t="s">
        <v>555</v>
      </c>
      <c r="C7" s="704"/>
      <c r="D7" s="704"/>
      <c r="E7" s="704"/>
      <c r="F7" s="704"/>
      <c r="G7" s="704"/>
      <c r="H7" s="704"/>
      <c r="I7" s="298"/>
      <c r="J7" s="285">
        <f>('06_Záró energetikai nyilatkozat'!I20*'06_Záró energetikai nyilatkozat'!D20)/1000</f>
        <v>0</v>
      </c>
      <c r="K7" s="286">
        <f t="shared" si="0"/>
        <v>1</v>
      </c>
      <c r="L7" s="285">
        <f>('06_Záró energetikai nyilatkozat'!I22*'06_Záró energetikai nyilatkozat'!D22)/1000</f>
        <v>0</v>
      </c>
      <c r="M7" s="283" t="s">
        <v>556</v>
      </c>
    </row>
    <row r="8" spans="2:13" x14ac:dyDescent="0.3">
      <c r="B8" s="704" t="s">
        <v>557</v>
      </c>
      <c r="C8" s="704"/>
      <c r="D8" s="704"/>
      <c r="E8" s="704"/>
      <c r="F8" s="704"/>
      <c r="G8" s="704"/>
      <c r="H8" s="704"/>
      <c r="I8" s="298"/>
      <c r="J8" s="285">
        <f>('06_Záró energetikai nyilatkozat'!E40*'06_Záró energetikai nyilatkozat'!D20)*0.0036</f>
        <v>0</v>
      </c>
      <c r="K8" s="286">
        <f t="shared" si="0"/>
        <v>1</v>
      </c>
      <c r="L8" s="285">
        <f>('06_Záró energetikai nyilatkozat'!G40*'06_Záró energetikai nyilatkozat'!D22)*0.0036</f>
        <v>0</v>
      </c>
      <c r="M8" s="283" t="s">
        <v>66</v>
      </c>
    </row>
    <row r="9" spans="2:13" x14ac:dyDescent="0.3">
      <c r="B9" s="704" t="s">
        <v>558</v>
      </c>
      <c r="C9" s="704"/>
      <c r="D9" s="704"/>
      <c r="E9" s="704"/>
      <c r="F9" s="704"/>
      <c r="G9" s="704"/>
      <c r="H9" s="704"/>
      <c r="I9" s="298"/>
      <c r="J9" s="285">
        <f>'06_Záró energetikai nyilatkozat'!E33*'06_Záró energetikai nyilatkozat'!D20</f>
        <v>0</v>
      </c>
      <c r="K9" s="286">
        <f t="shared" si="0"/>
        <v>1</v>
      </c>
      <c r="L9" s="285">
        <f>'06_Záró energetikai nyilatkozat'!G33*'06_Záró energetikai nyilatkozat'!D22</f>
        <v>0</v>
      </c>
      <c r="M9" s="283" t="s">
        <v>69</v>
      </c>
    </row>
    <row r="10" spans="2:13" x14ac:dyDescent="0.3">
      <c r="B10" s="704" t="s">
        <v>559</v>
      </c>
      <c r="C10" s="704"/>
      <c r="D10" s="704"/>
      <c r="E10" s="704"/>
      <c r="F10" s="704"/>
      <c r="G10" s="704"/>
      <c r="H10" s="704"/>
      <c r="I10" s="298"/>
      <c r="J10" s="285">
        <f>'06_Záró energetikai nyilatkozat'!E29*'06_Záró energetikai nyilatkozat'!D20</f>
        <v>0</v>
      </c>
      <c r="K10" s="286">
        <f t="shared" si="0"/>
        <v>1</v>
      </c>
      <c r="L10" s="285">
        <f>'06_Záró energetikai nyilatkozat'!G29*'06_Záró energetikai nyilatkozat'!D22</f>
        <v>0</v>
      </c>
      <c r="M10" s="283" t="s">
        <v>69</v>
      </c>
    </row>
    <row r="11" spans="2:13" x14ac:dyDescent="0.3">
      <c r="B11" s="704" t="s">
        <v>560</v>
      </c>
      <c r="C11" s="704"/>
      <c r="D11" s="704"/>
      <c r="E11" s="704"/>
      <c r="F11" s="704"/>
      <c r="G11" s="704"/>
      <c r="H11" s="704"/>
      <c r="I11" s="298"/>
      <c r="J11" s="284">
        <f>'06_Záró energetikai nyilatkozat'!G20</f>
        <v>0</v>
      </c>
      <c r="K11" s="286">
        <f t="shared" si="0"/>
        <v>1</v>
      </c>
      <c r="L11" s="284">
        <f>'06_Záró energetikai nyilatkozat'!G22</f>
        <v>0</v>
      </c>
      <c r="M11" s="283" t="s">
        <v>69</v>
      </c>
    </row>
    <row r="12" spans="2:13" x14ac:dyDescent="0.3">
      <c r="B12" s="704" t="s">
        <v>561</v>
      </c>
      <c r="C12" s="704"/>
      <c r="D12" s="704"/>
      <c r="E12" s="704"/>
      <c r="F12" s="704"/>
      <c r="G12" s="704"/>
      <c r="H12" s="704"/>
      <c r="I12" s="298"/>
      <c r="J12" s="283">
        <f>'06_Záró energetikai nyilatkozat'!B20</f>
        <v>0</v>
      </c>
      <c r="K12" s="286">
        <f t="shared" si="0"/>
        <v>1</v>
      </c>
      <c r="L12" s="283">
        <f>'06_Záró energetikai nyilatkozat'!B22</f>
        <v>0</v>
      </c>
      <c r="M12" s="283"/>
    </row>
    <row r="13" spans="2:13" x14ac:dyDescent="0.3"/>
    <row r="17" hidden="1" x14ac:dyDescent="0.3"/>
    <row r="18" hidden="1" x14ac:dyDescent="0.3"/>
    <row r="19" hidden="1" x14ac:dyDescent="0.3"/>
  </sheetData>
  <sheetProtection algorithmName="SHA-512" hashValue="sj7lkeoJA/V7KMdEqfpHMYhXckhLIf54ICfQfvO6qGxTGuJQzQDQ5/BQAmbduuqSioFRIYyq4a4rzNgsUJBYAg==" saltValue="AFo30b9Y1XFv3nKUqON0dw==" spinCount="100000" sheet="1" objects="1" scenarios="1" selectLockedCells="1"/>
  <mergeCells count="9">
    <mergeCell ref="B10:H10"/>
    <mergeCell ref="B11:H11"/>
    <mergeCell ref="B12:H12"/>
    <mergeCell ref="B4:H4"/>
    <mergeCell ref="B5:H5"/>
    <mergeCell ref="B6:H6"/>
    <mergeCell ref="B7:H7"/>
    <mergeCell ref="B8:H8"/>
    <mergeCell ref="B9:H9"/>
  </mergeCells>
  <conditionalFormatting sqref="I4:I12">
    <cfRule type="containsBlanks" dxfId="15" priority="2">
      <formula>LEN(TRIM(I4))=0</formula>
    </cfRule>
  </conditionalFormatting>
  <conditionalFormatting sqref="K4:K12">
    <cfRule type="cellIs" dxfId="14" priority="1" operator="equal">
      <formula>1</formula>
    </cfRule>
  </conditionalFormatting>
  <dataValidations count="1">
    <dataValidation type="whole" allowBlank="1" showInputMessage="1" showErrorMessage="1" sqref="I4:I12">
      <formula1>2022</formula1>
      <formula2>2033</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266"/>
  <sheetViews>
    <sheetView showGridLines="0" zoomScaleNormal="100" zoomScaleSheetLayoutView="100" zoomScalePageLayoutView="80" workbookViewId="0">
      <selection activeCell="I35" sqref="I35"/>
    </sheetView>
  </sheetViews>
  <sheetFormatPr defaultColWidth="0" defaultRowHeight="14.4" zeroHeight="1" x14ac:dyDescent="0.3"/>
  <cols>
    <col min="1" max="1" width="1.77734375" style="9" customWidth="1"/>
    <col min="2" max="2" width="4.21875" style="9" customWidth="1"/>
    <col min="3" max="3" width="13.5546875" style="9" customWidth="1"/>
    <col min="4" max="4" width="15.21875" style="9" customWidth="1"/>
    <col min="5" max="5" width="17.21875" style="9" customWidth="1"/>
    <col min="6" max="6" width="16.21875" style="9" customWidth="1"/>
    <col min="7" max="7" width="13.21875" style="9" customWidth="1"/>
    <col min="8" max="8" width="13.77734375" style="9" customWidth="1"/>
    <col min="9" max="9" width="13.5546875" style="9" customWidth="1"/>
    <col min="10" max="10" width="1.21875" style="9" customWidth="1"/>
    <col min="11" max="11" width="0" style="38" hidden="1" customWidth="1"/>
    <col min="12" max="16384" width="9.21875" style="38" hidden="1"/>
  </cols>
  <sheetData>
    <row r="1" spans="1:11" ht="22.05" customHeight="1" x14ac:dyDescent="0.35">
      <c r="A1" s="93"/>
      <c r="B1" s="584" t="s">
        <v>545</v>
      </c>
      <c r="C1" s="585"/>
      <c r="D1" s="585"/>
      <c r="E1" s="585"/>
      <c r="F1" s="585"/>
      <c r="G1" s="585"/>
      <c r="H1" s="585"/>
      <c r="I1" s="586"/>
      <c r="J1" s="94"/>
    </row>
    <row r="2" spans="1:11" ht="18" customHeight="1" thickBot="1" x14ac:dyDescent="0.35">
      <c r="A2" s="4"/>
      <c r="B2" s="615" t="s">
        <v>342</v>
      </c>
      <c r="C2" s="616"/>
      <c r="D2" s="616"/>
      <c r="E2" s="616"/>
      <c r="F2" s="616"/>
      <c r="G2" s="616"/>
      <c r="H2" s="616"/>
      <c r="I2" s="617"/>
      <c r="J2" s="14"/>
      <c r="K2" s="36"/>
    </row>
    <row r="3" spans="1:11" ht="8.25" customHeight="1" x14ac:dyDescent="0.3">
      <c r="A3" s="4"/>
      <c r="B3" s="21"/>
      <c r="C3" s="21"/>
      <c r="D3" s="21"/>
      <c r="E3" s="21"/>
      <c r="F3" s="21"/>
      <c r="G3" s="21"/>
      <c r="H3" s="21"/>
      <c r="I3" s="21"/>
      <c r="J3" s="14"/>
      <c r="K3" s="36"/>
    </row>
    <row r="4" spans="1:11" ht="8.25" customHeight="1" x14ac:dyDescent="0.3">
      <c r="A4" s="4"/>
      <c r="B4" s="21"/>
      <c r="C4" s="21"/>
      <c r="D4" s="21"/>
      <c r="E4" s="21"/>
      <c r="F4" s="21"/>
      <c r="G4" s="21"/>
      <c r="H4" s="21"/>
      <c r="I4" s="21"/>
      <c r="J4" s="14"/>
      <c r="K4" s="36"/>
    </row>
    <row r="5" spans="1:11" s="249" customFormat="1" ht="18" customHeight="1" x14ac:dyDescent="0.35">
      <c r="A5" s="24"/>
      <c r="B5" s="483" t="s">
        <v>205</v>
      </c>
      <c r="C5" s="483"/>
      <c r="D5" s="483"/>
      <c r="E5" s="483"/>
      <c r="F5" s="483"/>
      <c r="G5" s="483"/>
      <c r="H5" s="483"/>
      <c r="I5" s="51" t="str">
        <f>+'01_Alapadatok'!H5</f>
        <v>2024.06.27-től</v>
      </c>
      <c r="J5" s="25"/>
      <c r="K5" s="37"/>
    </row>
    <row r="6" spans="1:11" ht="4.5" customHeight="1" x14ac:dyDescent="0.3">
      <c r="A6" s="2"/>
      <c r="B6" s="1"/>
      <c r="C6" s="34"/>
      <c r="D6" s="34"/>
      <c r="E6" s="34"/>
      <c r="F6" s="34"/>
      <c r="G6" s="186"/>
      <c r="H6" s="186"/>
      <c r="I6" s="1"/>
      <c r="J6" s="2"/>
    </row>
    <row r="7" spans="1:11" ht="21.75" customHeight="1" x14ac:dyDescent="0.3">
      <c r="A7" s="5"/>
      <c r="B7" s="773" t="s">
        <v>11</v>
      </c>
      <c r="C7" s="773"/>
      <c r="D7" s="773"/>
      <c r="E7" s="773"/>
      <c r="F7" s="773"/>
      <c r="G7" s="773"/>
      <c r="H7" s="773"/>
      <c r="I7" s="773"/>
      <c r="J7" s="5"/>
    </row>
    <row r="8" spans="1:11" ht="26.25" customHeight="1" x14ac:dyDescent="0.3">
      <c r="A8" s="5"/>
      <c r="B8" s="610" t="s">
        <v>12</v>
      </c>
      <c r="C8" s="610"/>
      <c r="D8" s="610"/>
      <c r="E8" s="680"/>
      <c r="F8" s="680"/>
      <c r="G8" s="680"/>
      <c r="H8" s="680"/>
      <c r="I8" s="680"/>
      <c r="J8" s="5"/>
    </row>
    <row r="9" spans="1:11" ht="26.25" customHeight="1" x14ac:dyDescent="0.3">
      <c r="A9" s="5"/>
      <c r="B9" s="610" t="s">
        <v>26</v>
      </c>
      <c r="C9" s="610"/>
      <c r="D9" s="610"/>
      <c r="E9" s="680"/>
      <c r="F9" s="680"/>
      <c r="G9" s="680"/>
      <c r="H9" s="680"/>
      <c r="I9" s="680"/>
      <c r="J9" s="5"/>
    </row>
    <row r="10" spans="1:11" ht="26.25" customHeight="1" x14ac:dyDescent="0.3">
      <c r="A10" s="5"/>
      <c r="B10" s="787" t="s">
        <v>78</v>
      </c>
      <c r="C10" s="787"/>
      <c r="D10" s="787"/>
      <c r="E10" s="680" t="str" cm="1">
        <f t="array" ref="E10">'06_Záró energetikai nyilatkozat'!F14:F14</f>
        <v xml:space="preserve">Ablak Antal </v>
      </c>
      <c r="F10" s="680"/>
      <c r="G10" s="680"/>
      <c r="H10" s="680"/>
      <c r="I10" s="680"/>
      <c r="J10" s="5"/>
    </row>
    <row r="11" spans="1:11" ht="26.25" customHeight="1" x14ac:dyDescent="0.3">
      <c r="A11" s="5"/>
      <c r="B11" s="787" t="s">
        <v>150</v>
      </c>
      <c r="C11" s="787"/>
      <c r="D11" s="787"/>
      <c r="E11" s="680"/>
      <c r="F11" s="680"/>
      <c r="G11" s="680"/>
      <c r="H11" s="680"/>
      <c r="I11" s="680"/>
      <c r="J11" s="5"/>
    </row>
    <row r="12" spans="1:11" ht="45" customHeight="1" x14ac:dyDescent="0.3">
      <c r="A12" s="5"/>
      <c r="B12" s="774" t="s">
        <v>347</v>
      </c>
      <c r="C12" s="774"/>
      <c r="D12" s="774"/>
      <c r="E12" s="680"/>
      <c r="F12" s="680"/>
      <c r="G12" s="680"/>
      <c r="H12" s="680"/>
      <c r="I12" s="680"/>
      <c r="J12" s="5"/>
    </row>
    <row r="13" spans="1:11" ht="12" customHeight="1" x14ac:dyDescent="0.3">
      <c r="A13" s="5"/>
      <c r="B13" s="168"/>
      <c r="C13" s="168"/>
      <c r="D13" s="168"/>
      <c r="E13" s="168"/>
      <c r="F13" s="168"/>
      <c r="G13" s="10"/>
      <c r="H13" s="10"/>
      <c r="I13" s="10"/>
      <c r="J13" s="5"/>
    </row>
    <row r="14" spans="1:11" ht="26.25" customHeight="1" x14ac:dyDescent="0.3">
      <c r="A14" s="5"/>
      <c r="B14" s="773" t="s">
        <v>92</v>
      </c>
      <c r="C14" s="773"/>
      <c r="D14" s="773"/>
      <c r="E14" s="773"/>
      <c r="F14" s="773"/>
      <c r="G14" s="773"/>
      <c r="H14" s="773"/>
      <c r="I14" s="773"/>
      <c r="J14" s="5"/>
    </row>
    <row r="15" spans="1:11" ht="25.5" customHeight="1" x14ac:dyDescent="0.3">
      <c r="A15" s="5"/>
      <c r="B15" s="774" t="s">
        <v>95</v>
      </c>
      <c r="C15" s="774"/>
      <c r="D15" s="774"/>
      <c r="E15" s="774"/>
      <c r="F15" s="774"/>
      <c r="G15" s="775"/>
      <c r="H15" s="775"/>
      <c r="I15" s="775"/>
      <c r="J15" s="5"/>
    </row>
    <row r="16" spans="1:11" ht="19.5" customHeight="1" x14ac:dyDescent="0.3">
      <c r="A16" s="5"/>
      <c r="B16" s="774" t="s">
        <v>96</v>
      </c>
      <c r="C16" s="774"/>
      <c r="D16" s="774"/>
      <c r="E16" s="774"/>
      <c r="F16" s="774"/>
      <c r="G16" s="774"/>
      <c r="H16" s="774"/>
      <c r="I16" s="774"/>
      <c r="J16" s="5"/>
    </row>
    <row r="17" spans="1:10" ht="30" customHeight="1" x14ac:dyDescent="0.3">
      <c r="A17" s="5"/>
      <c r="B17" s="776"/>
      <c r="C17" s="776"/>
      <c r="D17" s="776"/>
      <c r="E17" s="776"/>
      <c r="F17" s="776"/>
      <c r="G17" s="776"/>
      <c r="H17" s="776"/>
      <c r="I17" s="776"/>
      <c r="J17" s="5"/>
    </row>
    <row r="18" spans="1:10" ht="30" customHeight="1" x14ac:dyDescent="0.3">
      <c r="A18" s="5"/>
      <c r="B18" s="776"/>
      <c r="C18" s="776"/>
      <c r="D18" s="776"/>
      <c r="E18" s="776"/>
      <c r="F18" s="776"/>
      <c r="G18" s="776"/>
      <c r="H18" s="776"/>
      <c r="I18" s="776"/>
      <c r="J18" s="5"/>
    </row>
    <row r="19" spans="1:10" ht="21.6" customHeight="1" x14ac:dyDescent="0.3">
      <c r="A19" s="5"/>
      <c r="B19" s="774" t="s">
        <v>53</v>
      </c>
      <c r="C19" s="774"/>
      <c r="D19" s="774"/>
      <c r="E19" s="774"/>
      <c r="F19" s="774"/>
      <c r="G19" s="777"/>
      <c r="H19" s="777"/>
      <c r="I19" s="777"/>
      <c r="J19" s="5"/>
    </row>
    <row r="20" spans="1:10" ht="18.75" customHeight="1" x14ac:dyDescent="0.3">
      <c r="A20" s="5"/>
      <c r="B20" s="774" t="s">
        <v>308</v>
      </c>
      <c r="C20" s="774"/>
      <c r="D20" s="774"/>
      <c r="E20" s="774"/>
      <c r="F20" s="774"/>
      <c r="G20" s="774"/>
      <c r="H20" s="774"/>
      <c r="I20" s="774"/>
      <c r="J20" s="5"/>
    </row>
    <row r="21" spans="1:10" ht="30" customHeight="1" x14ac:dyDescent="0.3">
      <c r="A21" s="5"/>
      <c r="B21" s="778"/>
      <c r="C21" s="778"/>
      <c r="D21" s="779"/>
      <c r="E21" s="779"/>
      <c r="F21" s="779"/>
      <c r="G21" s="779"/>
      <c r="H21" s="779"/>
      <c r="I21" s="779"/>
      <c r="J21" s="5"/>
    </row>
    <row r="22" spans="1:10" ht="30" customHeight="1" x14ac:dyDescent="0.3">
      <c r="A22" s="5"/>
      <c r="B22" s="779"/>
      <c r="C22" s="779"/>
      <c r="D22" s="779"/>
      <c r="E22" s="779"/>
      <c r="F22" s="779"/>
      <c r="G22" s="779"/>
      <c r="H22" s="779"/>
      <c r="I22" s="779"/>
      <c r="J22" s="5"/>
    </row>
    <row r="23" spans="1:10" ht="14.55" customHeight="1" x14ac:dyDescent="0.3">
      <c r="A23" s="5"/>
      <c r="B23" s="100"/>
      <c r="C23" s="100"/>
      <c r="D23" s="100"/>
      <c r="E23" s="100"/>
      <c r="F23" s="100"/>
      <c r="G23" s="100"/>
      <c r="H23" s="100"/>
      <c r="I23" s="100"/>
      <c r="J23" s="5"/>
    </row>
    <row r="24" spans="1:10" ht="30" customHeight="1" x14ac:dyDescent="0.3">
      <c r="A24" s="5"/>
      <c r="B24" s="766" t="s">
        <v>402</v>
      </c>
      <c r="C24" s="767"/>
      <c r="D24" s="767"/>
      <c r="E24" s="767"/>
      <c r="F24" s="767"/>
      <c r="G24" s="767"/>
      <c r="H24" s="767"/>
      <c r="I24" s="780"/>
      <c r="J24" s="5"/>
    </row>
    <row r="25" spans="1:10" ht="71.55" customHeight="1" x14ac:dyDescent="0.3">
      <c r="A25" s="5"/>
      <c r="B25" s="781" t="s">
        <v>447</v>
      </c>
      <c r="C25" s="782"/>
      <c r="D25" s="194" t="s">
        <v>475</v>
      </c>
      <c r="E25" s="194" t="s">
        <v>448</v>
      </c>
      <c r="F25" s="194" t="s">
        <v>511</v>
      </c>
      <c r="G25" s="194" t="s">
        <v>212</v>
      </c>
      <c r="H25" s="783" t="s">
        <v>474</v>
      </c>
      <c r="I25" s="784"/>
      <c r="J25" s="5"/>
    </row>
    <row r="26" spans="1:10" ht="30" customHeight="1" thickBot="1" x14ac:dyDescent="0.35">
      <c r="A26" s="5"/>
      <c r="B26" s="373"/>
      <c r="C26" s="374"/>
      <c r="D26" s="256"/>
      <c r="E26" s="256"/>
      <c r="F26" s="256"/>
      <c r="G26" s="256"/>
      <c r="H26" s="785"/>
      <c r="I26" s="786"/>
      <c r="J26" s="5"/>
    </row>
    <row r="27" spans="1:10" ht="12" customHeight="1" x14ac:dyDescent="0.3">
      <c r="A27" s="5"/>
      <c r="B27" s="19"/>
      <c r="C27" s="19"/>
      <c r="D27" s="19"/>
      <c r="E27" s="19"/>
      <c r="F27" s="19"/>
      <c r="G27" s="19"/>
      <c r="H27" s="19"/>
      <c r="I27" s="19"/>
      <c r="J27" s="5"/>
    </row>
    <row r="28" spans="1:10" ht="24" customHeight="1" x14ac:dyDescent="0.3">
      <c r="A28" s="5"/>
      <c r="B28" s="766" t="s">
        <v>63</v>
      </c>
      <c r="C28" s="767"/>
      <c r="D28" s="767"/>
      <c r="E28" s="767"/>
      <c r="F28" s="767"/>
      <c r="G28" s="767"/>
      <c r="H28" s="767"/>
      <c r="I28" s="767"/>
      <c r="J28" s="5"/>
    </row>
    <row r="29" spans="1:10" hidden="1" x14ac:dyDescent="0.3">
      <c r="A29" s="5"/>
      <c r="B29" s="32"/>
      <c r="C29" s="20"/>
      <c r="D29" s="20"/>
      <c r="E29" s="20"/>
      <c r="F29" s="20"/>
      <c r="G29" s="20"/>
      <c r="H29" s="20"/>
      <c r="I29" s="33"/>
      <c r="J29" s="5"/>
    </row>
    <row r="30" spans="1:10" x14ac:dyDescent="0.3">
      <c r="A30" s="5"/>
      <c r="B30" s="768" t="s">
        <v>1</v>
      </c>
      <c r="C30" s="349"/>
      <c r="D30" s="168"/>
      <c r="E30" s="168"/>
      <c r="F30" s="168"/>
      <c r="G30" s="1"/>
      <c r="H30" s="1"/>
      <c r="I30" s="90"/>
      <c r="J30" s="5"/>
    </row>
    <row r="31" spans="1:10" ht="15" customHeight="1" x14ac:dyDescent="0.3">
      <c r="A31" s="5"/>
      <c r="B31" s="85"/>
      <c r="C31" s="769"/>
      <c r="D31" s="769"/>
      <c r="E31" s="770" t="s">
        <v>38</v>
      </c>
      <c r="F31" s="770"/>
      <c r="G31" s="771" t="str">
        <f>IF(ISBLANK(E8)," ",E8)</f>
        <v xml:space="preserve"> </v>
      </c>
      <c r="H31" s="771"/>
      <c r="I31" s="1"/>
      <c r="J31" s="84"/>
    </row>
    <row r="32" spans="1:10" ht="15" customHeight="1" x14ac:dyDescent="0.3">
      <c r="A32" s="5"/>
      <c r="B32" s="86"/>
      <c r="C32" s="419" t="s">
        <v>89</v>
      </c>
      <c r="D32" s="419"/>
      <c r="E32" s="419"/>
      <c r="F32" s="419"/>
      <c r="G32" s="419"/>
      <c r="H32" s="419"/>
      <c r="I32" s="772"/>
      <c r="J32" s="5"/>
    </row>
    <row r="33" spans="1:10" ht="15" hidden="1" customHeight="1" x14ac:dyDescent="0.3">
      <c r="A33" s="5"/>
      <c r="B33" s="6"/>
      <c r="C33" s="419"/>
      <c r="D33" s="419"/>
      <c r="E33" s="419"/>
      <c r="F33" s="419"/>
      <c r="G33" s="419"/>
      <c r="H33" s="419"/>
      <c r="I33" s="772"/>
      <c r="J33" s="5"/>
    </row>
    <row r="34" spans="1:10" hidden="1" x14ac:dyDescent="0.3">
      <c r="A34" s="2"/>
      <c r="B34" s="11"/>
      <c r="C34" s="168"/>
      <c r="D34" s="168"/>
      <c r="E34" s="168"/>
      <c r="F34" s="168"/>
      <c r="G34" s="168"/>
      <c r="H34" s="168"/>
      <c r="I34" s="12"/>
      <c r="J34" s="2"/>
    </row>
    <row r="35" spans="1:10" ht="40.049999999999997" customHeight="1" x14ac:dyDescent="0.3">
      <c r="A35" s="2"/>
      <c r="B35" s="87" t="s">
        <v>3</v>
      </c>
      <c r="C35" s="756" t="s">
        <v>97</v>
      </c>
      <c r="D35" s="757"/>
      <c r="E35" s="757"/>
      <c r="F35" s="757"/>
      <c r="G35" s="757"/>
      <c r="H35" s="758"/>
      <c r="I35" s="274"/>
      <c r="J35" s="2"/>
    </row>
    <row r="36" spans="1:10" ht="27.75" customHeight="1" x14ac:dyDescent="0.3">
      <c r="A36" s="2"/>
      <c r="B36" s="87" t="s">
        <v>4</v>
      </c>
      <c r="C36" s="760" t="s">
        <v>90</v>
      </c>
      <c r="D36" s="761"/>
      <c r="E36" s="761"/>
      <c r="F36" s="761"/>
      <c r="G36" s="761"/>
      <c r="H36" s="762"/>
      <c r="I36" s="274"/>
      <c r="J36" s="2"/>
    </row>
    <row r="37" spans="1:10" ht="26.25" customHeight="1" x14ac:dyDescent="0.3">
      <c r="A37" s="89"/>
      <c r="B37" s="88" t="s">
        <v>5</v>
      </c>
      <c r="C37" s="760" t="s">
        <v>93</v>
      </c>
      <c r="D37" s="761"/>
      <c r="E37" s="761"/>
      <c r="F37" s="761"/>
      <c r="G37" s="761"/>
      <c r="H37" s="762"/>
      <c r="I37" s="274"/>
      <c r="J37" s="2"/>
    </row>
    <row r="38" spans="1:10" ht="51.75" customHeight="1" x14ac:dyDescent="0.3">
      <c r="A38" s="2"/>
      <c r="B38" s="87" t="s">
        <v>6</v>
      </c>
      <c r="C38" s="760" t="s">
        <v>197</v>
      </c>
      <c r="D38" s="761"/>
      <c r="E38" s="761"/>
      <c r="F38" s="761"/>
      <c r="G38" s="761"/>
      <c r="H38" s="762"/>
      <c r="I38" s="274"/>
      <c r="J38" s="2"/>
    </row>
    <row r="39" spans="1:10" ht="80.55" customHeight="1" x14ac:dyDescent="0.3">
      <c r="A39" s="89"/>
      <c r="B39" s="88" t="s">
        <v>7</v>
      </c>
      <c r="C39" s="756" t="s">
        <v>88</v>
      </c>
      <c r="D39" s="757"/>
      <c r="E39" s="757"/>
      <c r="F39" s="757"/>
      <c r="G39" s="757"/>
      <c r="H39" s="758"/>
      <c r="I39" s="275"/>
      <c r="J39" s="91"/>
    </row>
    <row r="40" spans="1:10" ht="42" customHeight="1" x14ac:dyDescent="0.3">
      <c r="A40" s="89"/>
      <c r="B40" s="88" t="s">
        <v>8</v>
      </c>
      <c r="C40" s="760" t="s">
        <v>87</v>
      </c>
      <c r="D40" s="761"/>
      <c r="E40" s="761"/>
      <c r="F40" s="761"/>
      <c r="G40" s="761"/>
      <c r="H40" s="762"/>
      <c r="I40" s="275"/>
      <c r="J40" s="91"/>
    </row>
    <row r="41" spans="1:10" ht="52.5" customHeight="1" x14ac:dyDescent="0.3">
      <c r="A41" s="89"/>
      <c r="B41" s="88" t="s">
        <v>9</v>
      </c>
      <c r="C41" s="760" t="s">
        <v>55</v>
      </c>
      <c r="D41" s="761"/>
      <c r="E41" s="761"/>
      <c r="F41" s="761"/>
      <c r="G41" s="761"/>
      <c r="H41" s="762"/>
      <c r="I41" s="275"/>
      <c r="J41" s="91"/>
    </row>
    <row r="42" spans="1:10" ht="51.6" customHeight="1" x14ac:dyDescent="0.3">
      <c r="A42" s="89"/>
      <c r="B42" s="88" t="s">
        <v>10</v>
      </c>
      <c r="C42" s="756" t="s">
        <v>94</v>
      </c>
      <c r="D42" s="757"/>
      <c r="E42" s="757"/>
      <c r="F42" s="757"/>
      <c r="G42" s="757"/>
      <c r="H42" s="758"/>
      <c r="I42" s="262"/>
      <c r="J42" s="91"/>
    </row>
    <row r="43" spans="1:10" ht="29.55" customHeight="1" x14ac:dyDescent="0.3">
      <c r="A43" s="2"/>
      <c r="B43" s="87" t="s">
        <v>14</v>
      </c>
      <c r="C43" s="756" t="s">
        <v>305</v>
      </c>
      <c r="D43" s="757"/>
      <c r="E43" s="757"/>
      <c r="F43" s="757"/>
      <c r="G43" s="757"/>
      <c r="H43" s="758"/>
      <c r="I43" s="275"/>
      <c r="J43" s="91"/>
    </row>
    <row r="44" spans="1:10" ht="30" customHeight="1" x14ac:dyDescent="0.3">
      <c r="A44" s="89"/>
      <c r="B44" s="88" t="s">
        <v>15</v>
      </c>
      <c r="C44" s="756" t="s">
        <v>86</v>
      </c>
      <c r="D44" s="757"/>
      <c r="E44" s="757"/>
      <c r="F44" s="757"/>
      <c r="G44" s="757"/>
      <c r="H44" s="758"/>
      <c r="I44" s="274"/>
      <c r="J44" s="2"/>
    </row>
    <row r="45" spans="1:10" ht="38.549999999999997" customHeight="1" x14ac:dyDescent="0.3">
      <c r="A45" s="2"/>
      <c r="B45" s="87" t="s">
        <v>16</v>
      </c>
      <c r="C45" s="756" t="s">
        <v>91</v>
      </c>
      <c r="D45" s="757"/>
      <c r="E45" s="757"/>
      <c r="F45" s="757"/>
      <c r="G45" s="757"/>
      <c r="H45" s="758"/>
      <c r="I45" s="275"/>
      <c r="J45" s="91"/>
    </row>
    <row r="46" spans="1:10" ht="54.75" customHeight="1" x14ac:dyDescent="0.3">
      <c r="A46" s="2"/>
      <c r="B46" s="87" t="s">
        <v>25</v>
      </c>
      <c r="C46" s="756" t="s">
        <v>85</v>
      </c>
      <c r="D46" s="757"/>
      <c r="E46" s="757"/>
      <c r="F46" s="757"/>
      <c r="G46" s="757"/>
      <c r="H46" s="758"/>
      <c r="I46" s="275"/>
      <c r="J46" s="91"/>
    </row>
    <row r="47" spans="1:10" ht="36.6" customHeight="1" x14ac:dyDescent="0.3">
      <c r="A47" s="2"/>
      <c r="B47" s="87" t="s">
        <v>35</v>
      </c>
      <c r="C47" s="756" t="s">
        <v>198</v>
      </c>
      <c r="D47" s="757"/>
      <c r="E47" s="757"/>
      <c r="F47" s="757"/>
      <c r="G47" s="757"/>
      <c r="H47" s="758"/>
      <c r="I47" s="274"/>
      <c r="J47" s="2"/>
    </row>
    <row r="48" spans="1:10" ht="39.6" customHeight="1" x14ac:dyDescent="0.3">
      <c r="A48" s="2"/>
      <c r="B48" s="87" t="s">
        <v>83</v>
      </c>
      <c r="C48" s="760" t="s">
        <v>529</v>
      </c>
      <c r="D48" s="761"/>
      <c r="E48" s="761"/>
      <c r="F48" s="761"/>
      <c r="G48" s="761"/>
      <c r="H48" s="762"/>
      <c r="I48" s="274"/>
      <c r="J48" s="2"/>
    </row>
    <row r="49" spans="1:10" ht="33.6" customHeight="1" thickBot="1" x14ac:dyDescent="0.35">
      <c r="A49" s="2"/>
      <c r="B49" s="92" t="s">
        <v>84</v>
      </c>
      <c r="C49" s="763" t="s">
        <v>98</v>
      </c>
      <c r="D49" s="764"/>
      <c r="E49" s="764"/>
      <c r="F49" s="764"/>
      <c r="G49" s="764"/>
      <c r="H49" s="765"/>
      <c r="I49" s="276"/>
      <c r="J49" s="2"/>
    </row>
    <row r="50" spans="1:10" ht="7.05" customHeight="1" x14ac:dyDescent="0.3">
      <c r="A50" s="2"/>
      <c r="B50" s="1"/>
      <c r="C50" s="3"/>
      <c r="D50" s="3"/>
      <c r="E50" s="3"/>
      <c r="F50" s="3"/>
      <c r="G50" s="3"/>
      <c r="H50" s="3"/>
      <c r="I50" s="3"/>
      <c r="J50" s="2"/>
    </row>
    <row r="51" spans="1:10" ht="23.25" customHeight="1" x14ac:dyDescent="0.3">
      <c r="A51" s="379" t="s">
        <v>32</v>
      </c>
      <c r="B51" s="379"/>
      <c r="C51" s="753"/>
      <c r="D51" s="753"/>
      <c r="E51" s="753"/>
      <c r="F51" s="1"/>
      <c r="G51" s="667"/>
      <c r="H51" s="667"/>
      <c r="I51" s="667"/>
      <c r="J51" s="2"/>
    </row>
    <row r="52" spans="1:10" hidden="1" x14ac:dyDescent="0.3">
      <c r="A52" s="2"/>
      <c r="B52" s="1"/>
      <c r="C52" s="1"/>
      <c r="D52" s="1"/>
      <c r="E52" s="1"/>
      <c r="F52" s="1"/>
      <c r="G52" s="1"/>
      <c r="H52" s="1"/>
      <c r="I52" s="1"/>
      <c r="J52" s="2"/>
    </row>
    <row r="53" spans="1:10" ht="14.55" hidden="1" customHeight="1" x14ac:dyDescent="0.3">
      <c r="A53" s="2"/>
      <c r="B53" s="1"/>
      <c r="G53" s="705"/>
      <c r="H53" s="705"/>
      <c r="I53" s="705"/>
      <c r="J53" s="2"/>
    </row>
    <row r="54" spans="1:10" x14ac:dyDescent="0.3">
      <c r="A54" s="2"/>
      <c r="B54" s="1"/>
      <c r="C54" s="1"/>
      <c r="D54" s="3"/>
      <c r="E54" s="3"/>
      <c r="F54" s="1"/>
      <c r="G54" s="711" t="str">
        <f>IF(ISBLANK(E8)," ",E8)</f>
        <v xml:space="preserve"> </v>
      </c>
      <c r="H54" s="711"/>
      <c r="I54" s="711"/>
      <c r="J54" s="2"/>
    </row>
    <row r="55" spans="1:10" x14ac:dyDescent="0.3">
      <c r="A55" s="2"/>
      <c r="B55" s="1"/>
      <c r="C55" s="1"/>
      <c r="D55" s="3"/>
      <c r="E55" s="3"/>
      <c r="F55" s="1"/>
      <c r="G55" s="759" t="s">
        <v>75</v>
      </c>
      <c r="H55" s="759"/>
      <c r="I55" s="759"/>
      <c r="J55" s="759"/>
    </row>
    <row r="56" spans="1:10" ht="15" hidden="1" thickBot="1" x14ac:dyDescent="0.35">
      <c r="A56" s="2"/>
      <c r="B56" s="1"/>
      <c r="C56" s="3"/>
      <c r="D56" s="3"/>
      <c r="E56" s="3"/>
      <c r="F56" s="3"/>
      <c r="G56" s="3"/>
      <c r="H56" s="3"/>
      <c r="I56" s="3"/>
      <c r="J56" s="2"/>
    </row>
    <row r="57" spans="1:10" ht="15" hidden="1" thickBot="1" x14ac:dyDescent="0.35">
      <c r="A57" s="2"/>
      <c r="B57" s="1"/>
      <c r="C57" s="3"/>
      <c r="D57" s="3"/>
      <c r="E57" s="3"/>
      <c r="F57" s="3"/>
      <c r="G57" s="3"/>
      <c r="H57" s="3"/>
      <c r="I57" s="3"/>
      <c r="J57" s="2"/>
    </row>
    <row r="58" spans="1:10" ht="15" hidden="1" thickBot="1" x14ac:dyDescent="0.35">
      <c r="A58" s="2"/>
      <c r="B58" s="1"/>
      <c r="C58" s="3"/>
      <c r="D58" s="3"/>
      <c r="E58" s="3"/>
      <c r="F58" s="3"/>
      <c r="G58" s="3"/>
      <c r="H58" s="3"/>
      <c r="I58" s="3"/>
      <c r="J58" s="1"/>
    </row>
    <row r="59" spans="1:10" x14ac:dyDescent="0.3">
      <c r="A59" s="2"/>
      <c r="B59" s="349" t="s">
        <v>1</v>
      </c>
      <c r="C59" s="349"/>
      <c r="D59" s="168"/>
      <c r="E59" s="168"/>
      <c r="F59" s="168"/>
      <c r="G59" s="1"/>
      <c r="H59" s="1"/>
      <c r="I59" s="7"/>
      <c r="J59" s="2"/>
    </row>
    <row r="60" spans="1:10" ht="15" customHeight="1" x14ac:dyDescent="0.3">
      <c r="A60" s="2"/>
      <c r="B60" s="8"/>
      <c r="C60" s="755" t="str">
        <f>E10</f>
        <v xml:space="preserve">Ablak Antal </v>
      </c>
      <c r="D60" s="755"/>
      <c r="E60" s="755"/>
      <c r="F60" s="349" t="s">
        <v>76</v>
      </c>
      <c r="G60" s="349"/>
      <c r="H60" s="349"/>
      <c r="I60" s="349"/>
      <c r="J60" s="2"/>
    </row>
    <row r="61" spans="1:10" ht="47.1" customHeight="1" x14ac:dyDescent="0.3">
      <c r="A61" s="2"/>
      <c r="B61" s="1"/>
      <c r="C61" s="349" t="s">
        <v>366</v>
      </c>
      <c r="D61" s="349"/>
      <c r="E61" s="349"/>
      <c r="F61" s="349"/>
      <c r="G61" s="349"/>
      <c r="H61" s="349"/>
      <c r="I61" s="349"/>
      <c r="J61" s="2"/>
    </row>
    <row r="62" spans="1:10" ht="4.5" customHeight="1" x14ac:dyDescent="0.3">
      <c r="A62" s="2"/>
      <c r="B62" s="529"/>
      <c r="C62" s="529"/>
      <c r="D62" s="177"/>
      <c r="E62" s="177"/>
      <c r="F62" s="177"/>
      <c r="G62" s="1"/>
      <c r="H62" s="1"/>
      <c r="I62" s="1"/>
      <c r="J62" s="2"/>
    </row>
    <row r="63" spans="1:10" ht="23.25" customHeight="1" x14ac:dyDescent="0.3">
      <c r="A63" s="379" t="s">
        <v>32</v>
      </c>
      <c r="B63" s="379"/>
      <c r="C63" s="753"/>
      <c r="D63" s="753"/>
      <c r="E63" s="753"/>
      <c r="F63" s="1"/>
      <c r="G63" s="1"/>
      <c r="H63" s="1"/>
      <c r="I63" s="1"/>
      <c r="J63" s="2"/>
    </row>
    <row r="64" spans="1:10" x14ac:dyDescent="0.3">
      <c r="A64" s="2"/>
      <c r="B64" s="1"/>
      <c r="C64" s="1"/>
      <c r="D64" s="1"/>
      <c r="E64" s="1"/>
      <c r="F64" s="1"/>
      <c r="G64" s="705"/>
      <c r="H64" s="705"/>
      <c r="I64" s="705"/>
      <c r="J64" s="2"/>
    </row>
    <row r="65" spans="1:10" ht="15" customHeight="1" x14ac:dyDescent="0.3">
      <c r="A65" s="2"/>
      <c r="B65" s="1"/>
      <c r="C65" s="3"/>
      <c r="D65" s="3"/>
      <c r="E65" s="3"/>
      <c r="F65" s="3"/>
      <c r="G65" s="754"/>
      <c r="H65" s="754"/>
      <c r="I65" s="754"/>
      <c r="J65" s="2"/>
    </row>
    <row r="66" spans="1:10" ht="14.55" customHeight="1" x14ac:dyDescent="0.3">
      <c r="A66" s="2"/>
      <c r="B66" s="1"/>
      <c r="C66" s="3"/>
      <c r="D66" s="3"/>
      <c r="E66" s="3"/>
      <c r="F66" s="3"/>
      <c r="G66" s="379" t="s">
        <v>77</v>
      </c>
      <c r="H66" s="379"/>
      <c r="I66" s="379"/>
      <c r="J66" s="2"/>
    </row>
    <row r="67" spans="1:10" x14ac:dyDescent="0.3">
      <c r="A67" s="2"/>
      <c r="B67" s="1"/>
      <c r="C67" s="3"/>
      <c r="D67" s="3"/>
      <c r="E67" s="3"/>
      <c r="F67" s="3"/>
      <c r="G67" s="379"/>
      <c r="H67" s="379"/>
      <c r="I67" s="379"/>
      <c r="J67" s="2"/>
    </row>
    <row r="251" spans="3:9" x14ac:dyDescent="0.3"/>
    <row r="252" spans="3:9" x14ac:dyDescent="0.3">
      <c r="C252" s="707" t="s">
        <v>309</v>
      </c>
      <c r="D252" s="707"/>
      <c r="E252" s="707"/>
      <c r="F252" s="707"/>
      <c r="G252" s="707"/>
      <c r="H252" s="707"/>
      <c r="I252" s="95"/>
    </row>
    <row r="253" spans="3:9" x14ac:dyDescent="0.3">
      <c r="D253" s="383" t="s">
        <v>213</v>
      </c>
      <c r="E253" s="383"/>
      <c r="F253" s="137"/>
      <c r="G253" s="383" t="s">
        <v>214</v>
      </c>
      <c r="H253" s="694"/>
    </row>
    <row r="254" spans="3:9" ht="14.55" hidden="1" customHeight="1" x14ac:dyDescent="0.3">
      <c r="D254" s="167"/>
      <c r="E254" s="167"/>
      <c r="F254" s="694"/>
      <c r="G254" s="694"/>
    </row>
    <row r="255" spans="3:9" ht="14.55" hidden="1" customHeight="1" x14ac:dyDescent="0.3">
      <c r="D255" s="178" t="s">
        <v>217</v>
      </c>
      <c r="E255" s="178"/>
      <c r="F255" s="694"/>
      <c r="G255" s="694"/>
    </row>
    <row r="256" spans="3:9" x14ac:dyDescent="0.3">
      <c r="D256" s="694"/>
      <c r="E256" s="694"/>
      <c r="G256" s="694"/>
      <c r="H256" s="694"/>
    </row>
    <row r="257" spans="4:8" x14ac:dyDescent="0.3">
      <c r="D257" s="167"/>
      <c r="E257" s="167"/>
      <c r="G257" s="167"/>
      <c r="H257" s="167"/>
    </row>
    <row r="258" spans="4:8" x14ac:dyDescent="0.3">
      <c r="D258" s="533" t="s">
        <v>215</v>
      </c>
      <c r="E258" s="533"/>
      <c r="G258" s="533" t="s">
        <v>215</v>
      </c>
      <c r="H258" s="533"/>
    </row>
    <row r="259" spans="4:8" x14ac:dyDescent="0.3">
      <c r="D259" s="344"/>
      <c r="E259" s="344"/>
      <c r="G259" s="344"/>
      <c r="H259" s="344"/>
    </row>
    <row r="260" spans="4:8" ht="29.1" customHeight="1" x14ac:dyDescent="0.3">
      <c r="D260" s="533" t="s">
        <v>216</v>
      </c>
      <c r="E260" s="533"/>
      <c r="G260" s="533" t="s">
        <v>216</v>
      </c>
      <c r="H260" s="533"/>
    </row>
    <row r="261" spans="4:8" x14ac:dyDescent="0.3">
      <c r="D261" s="344"/>
      <c r="E261" s="344"/>
      <c r="G261" s="344"/>
      <c r="H261" s="344"/>
    </row>
    <row r="262" spans="4:8" x14ac:dyDescent="0.3">
      <c r="D262" s="533" t="s">
        <v>217</v>
      </c>
      <c r="E262" s="533"/>
      <c r="G262" s="533" t="s">
        <v>217</v>
      </c>
      <c r="H262" s="533"/>
    </row>
    <row r="263" spans="4:8" hidden="1" x14ac:dyDescent="0.3">
      <c r="D263" s="694"/>
      <c r="E263" s="694"/>
      <c r="G263" s="694"/>
      <c r="H263" s="694"/>
    </row>
    <row r="264" spans="4:8" hidden="1" x14ac:dyDescent="0.3">
      <c r="D264" s="694"/>
      <c r="E264" s="694"/>
      <c r="G264" s="694"/>
      <c r="H264" s="694"/>
    </row>
    <row r="265" spans="4:8" x14ac:dyDescent="0.3"/>
    <row r="266" spans="4:8" x14ac:dyDescent="0.3"/>
  </sheetData>
  <sheetProtection algorithmName="SHA-512" hashValue="cswVaSInubFd7SRZKhi+TBH6H4wmNHZiVgR3euLOVUcdx/E0biZc7rWO2ptDWkkgDNmNAJiVETSeBrhQdCu0eQ==" saltValue="1AR8zp1mT5VjjPzpTaE1TQ==" spinCount="100000" sheet="1" objects="1" scenarios="1" selectLockedCells="1"/>
  <mergeCells count="86">
    <mergeCell ref="B12:D12"/>
    <mergeCell ref="E12:I12"/>
    <mergeCell ref="B1:I1"/>
    <mergeCell ref="B2:I2"/>
    <mergeCell ref="B5:H5"/>
    <mergeCell ref="B7:I7"/>
    <mergeCell ref="B8:D8"/>
    <mergeCell ref="E8:I8"/>
    <mergeCell ref="B9:D9"/>
    <mergeCell ref="E9:I9"/>
    <mergeCell ref="B10:D10"/>
    <mergeCell ref="E10:I10"/>
    <mergeCell ref="B11:D11"/>
    <mergeCell ref="E11:I11"/>
    <mergeCell ref="B26:C26"/>
    <mergeCell ref="B14:I14"/>
    <mergeCell ref="B15:F15"/>
    <mergeCell ref="G15:I15"/>
    <mergeCell ref="B16:I16"/>
    <mergeCell ref="B17:I18"/>
    <mergeCell ref="B19:F19"/>
    <mergeCell ref="G19:I19"/>
    <mergeCell ref="B20:I20"/>
    <mergeCell ref="B21:I22"/>
    <mergeCell ref="B24:I24"/>
    <mergeCell ref="B25:C25"/>
    <mergeCell ref="H25:I25"/>
    <mergeCell ref="H26:I26"/>
    <mergeCell ref="C40:H40"/>
    <mergeCell ref="B28:I28"/>
    <mergeCell ref="B30:C30"/>
    <mergeCell ref="C31:D31"/>
    <mergeCell ref="E31:F31"/>
    <mergeCell ref="G31:H31"/>
    <mergeCell ref="C32:I33"/>
    <mergeCell ref="C35:H35"/>
    <mergeCell ref="C36:H36"/>
    <mergeCell ref="C37:H37"/>
    <mergeCell ref="C38:H38"/>
    <mergeCell ref="C39:H39"/>
    <mergeCell ref="C41:H41"/>
    <mergeCell ref="C42:H42"/>
    <mergeCell ref="C43:H43"/>
    <mergeCell ref="C44:H44"/>
    <mergeCell ref="C45:H45"/>
    <mergeCell ref="C46:H46"/>
    <mergeCell ref="G53:I53"/>
    <mergeCell ref="G54:I54"/>
    <mergeCell ref="G55:J55"/>
    <mergeCell ref="B59:C59"/>
    <mergeCell ref="C47:H47"/>
    <mergeCell ref="C48:H48"/>
    <mergeCell ref="C49:H49"/>
    <mergeCell ref="A51:B51"/>
    <mergeCell ref="C51:E51"/>
    <mergeCell ref="G51:I51"/>
    <mergeCell ref="C60:E60"/>
    <mergeCell ref="F60:I60"/>
    <mergeCell ref="C61:I61"/>
    <mergeCell ref="C252:H252"/>
    <mergeCell ref="D253:E253"/>
    <mergeCell ref="G253:H253"/>
    <mergeCell ref="F254:G254"/>
    <mergeCell ref="F255:G255"/>
    <mergeCell ref="D256:E256"/>
    <mergeCell ref="G256:H256"/>
    <mergeCell ref="B62:C62"/>
    <mergeCell ref="A63:B63"/>
    <mergeCell ref="C63:E63"/>
    <mergeCell ref="G64:I64"/>
    <mergeCell ref="G65:I65"/>
    <mergeCell ref="G66:I67"/>
    <mergeCell ref="D263:E263"/>
    <mergeCell ref="G263:H263"/>
    <mergeCell ref="D264:E264"/>
    <mergeCell ref="G264:H264"/>
    <mergeCell ref="D258:E258"/>
    <mergeCell ref="G258:H258"/>
    <mergeCell ref="D260:E260"/>
    <mergeCell ref="G260:H260"/>
    <mergeCell ref="D262:E262"/>
    <mergeCell ref="G262:H262"/>
    <mergeCell ref="D259:E259"/>
    <mergeCell ref="D261:E261"/>
    <mergeCell ref="G261:H261"/>
    <mergeCell ref="G259:H259"/>
  </mergeCells>
  <conditionalFormatting sqref="B21:C21">
    <cfRule type="containsBlanks" dxfId="13" priority="14">
      <formula>LEN(TRIM(B21))=0</formula>
    </cfRule>
    <cfRule type="expression" dxfId="12" priority="15">
      <formula>B21="Igen"</formula>
    </cfRule>
    <cfRule type="expression" dxfId="11" priority="16">
      <formula>COUNTA(B21)=1</formula>
    </cfRule>
  </conditionalFormatting>
  <conditionalFormatting sqref="B26:H26">
    <cfRule type="containsBlanks" dxfId="10" priority="8">
      <formula>LEN(TRIM(B26))=0</formula>
    </cfRule>
    <cfRule type="expression" dxfId="9" priority="9">
      <formula>B26="Igen"</formula>
    </cfRule>
    <cfRule type="expression" dxfId="8" priority="10">
      <formula>COUNTA(B26)=1</formula>
    </cfRule>
  </conditionalFormatting>
  <conditionalFormatting sqref="B20:I20 B23:I23">
    <cfRule type="expression" dxfId="7" priority="27">
      <formula>$G$19="igen"</formula>
    </cfRule>
  </conditionalFormatting>
  <conditionalFormatting sqref="D254:E254">
    <cfRule type="containsBlanks" dxfId="6" priority="13">
      <formula>LEN(TRIM(D254))=0</formula>
    </cfRule>
  </conditionalFormatting>
  <conditionalFormatting sqref="E8:I12 D259 D261">
    <cfRule type="containsBlanks" dxfId="5" priority="12">
      <formula>LEN(TRIM(D8))=0</formula>
    </cfRule>
  </conditionalFormatting>
  <conditionalFormatting sqref="G15 B17 G19">
    <cfRule type="expression" dxfId="4" priority="20">
      <formula>COUNTA(B15)=1</formula>
    </cfRule>
  </conditionalFormatting>
  <conditionalFormatting sqref="G259">
    <cfRule type="containsBlanks" dxfId="3" priority="6">
      <formula>LEN(TRIM(G259))=0</formula>
    </cfRule>
  </conditionalFormatting>
  <conditionalFormatting sqref="G261">
    <cfRule type="containsBlanks" dxfId="2" priority="7">
      <formula>LEN(TRIM(G261))=0</formula>
    </cfRule>
  </conditionalFormatting>
  <conditionalFormatting sqref="I35:I49">
    <cfRule type="cellIs" dxfId="1" priority="2" operator="equal">
      <formula>"igen"</formula>
    </cfRule>
  </conditionalFormatting>
  <conditionalFormatting sqref="I42:I43">
    <cfRule type="containsText" dxfId="0" priority="1" operator="containsText" text="nem releváns">
      <formula>NOT(ISERROR(SEARCH("nem releváns",I42)))</formula>
    </cfRule>
  </conditionalFormatting>
  <dataValidations count="6">
    <dataValidation type="list" allowBlank="1" showInputMessage="1" showErrorMessage="1" sqref="B26:H26">
      <formula1>"igen, nem"</formula1>
    </dataValidation>
    <dataValidation allowBlank="1" showInputMessage="1" showErrorMessage="1" prompt="Helység és dátum megadása." sqref="C51 C63"/>
    <dataValidation type="list" allowBlank="1" showInputMessage="1" showErrorMessage="1" prompt="Kérem válasszon a legördülő listából." sqref="I43">
      <formula1>"Igen,Nem, Nem releváns"</formula1>
    </dataValidation>
    <dataValidation type="list" allowBlank="1" showInputMessage="1" showErrorMessage="1" prompt="Kérem válasszon a legördülő listából." sqref="I44:I49 I35:I41">
      <formula1>"Igen,Nem"</formula1>
    </dataValidation>
    <dataValidation allowBlank="1" showErrorMessage="1" prompt="(Feltételes) Vállalkozási Szerződésekkel összhangban szükséges megadni a kivitelezést végző cég nevét. " sqref="E8:I9"/>
    <dataValidation type="list" allowBlank="1" showInputMessage="1" showErrorMessage="1" prompt="Kérem válasszon a legördülő listából." sqref="I42">
      <formula1>"Igen,Nem,Nem releváns"</formula1>
    </dataValidation>
  </dataValidations>
  <printOptions horizontalCentered="1"/>
  <pageMargins left="0.31496062992125984" right="0.31496062992125984" top="0.74803149606299213" bottom="0.35433070866141736" header="0.31496062992125984" footer="0.31496062992125984"/>
  <pageSetup paperSize="9" scale="85" fitToHeight="0" orientation="portrait" r:id="rId1"/>
  <headerFooter>
    <oddHeader>&amp;LMFB Zrt.&amp;C&amp;9RRF-REP-10.13.1-24 OTTHONFELÚJÍTÁSI HITELPROGRAM - &amp;A&amp;R&amp;P.oldal</oddHeader>
  </headerFooter>
  <ignoredErrors>
    <ignoredError sqref="E10"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érv!$C$1:$C$2</xm:f>
          </x14:formula1>
          <xm:sqref>G19:I19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B207"/>
  <sheetViews>
    <sheetView showGridLines="0" topLeftCell="A25" zoomScale="110" zoomScaleNormal="110" workbookViewId="0">
      <selection activeCell="C6" sqref="C6"/>
    </sheetView>
  </sheetViews>
  <sheetFormatPr defaultColWidth="9.21875" defaultRowHeight="13.8" x14ac:dyDescent="0.3"/>
  <cols>
    <col min="1" max="1" width="34.77734375" style="211" customWidth="1"/>
    <col min="2" max="2" width="51.5546875" style="211" customWidth="1"/>
    <col min="3" max="3" width="33" style="195" customWidth="1"/>
    <col min="4" max="16384" width="9.21875" style="195"/>
  </cols>
  <sheetData>
    <row r="1" spans="1:2" x14ac:dyDescent="0.3">
      <c r="A1" s="331" t="s">
        <v>545</v>
      </c>
      <c r="B1" s="331"/>
    </row>
    <row r="2" spans="1:2" x14ac:dyDescent="0.3">
      <c r="A2" s="334" t="s">
        <v>207</v>
      </c>
      <c r="B2" s="334"/>
    </row>
    <row r="3" spans="1:2" x14ac:dyDescent="0.3">
      <c r="A3" s="79" t="s">
        <v>205</v>
      </c>
      <c r="B3" s="80" t="s">
        <v>568</v>
      </c>
    </row>
    <row r="4" spans="1:2" ht="42" customHeight="1" x14ac:dyDescent="0.3">
      <c r="A4" s="335" t="s">
        <v>546</v>
      </c>
      <c r="B4" s="336"/>
    </row>
    <row r="5" spans="1:2" x14ac:dyDescent="0.3">
      <c r="A5" s="337" t="s">
        <v>209</v>
      </c>
      <c r="B5" s="338"/>
    </row>
    <row r="6" spans="1:2" ht="14.4" thickBot="1" x14ac:dyDescent="0.35">
      <c r="A6" s="332" t="s">
        <v>208</v>
      </c>
      <c r="B6" s="333"/>
    </row>
    <row r="7" spans="1:2" ht="18" x14ac:dyDescent="0.3">
      <c r="A7" s="339" t="s">
        <v>290</v>
      </c>
      <c r="B7" s="340"/>
    </row>
    <row r="8" spans="1:2" ht="31.5" customHeight="1" x14ac:dyDescent="0.3">
      <c r="A8" s="341" t="s">
        <v>107</v>
      </c>
      <c r="B8" s="342"/>
    </row>
    <row r="9" spans="1:2" x14ac:dyDescent="0.3">
      <c r="A9" s="309" t="s">
        <v>252</v>
      </c>
      <c r="B9" s="310"/>
    </row>
    <row r="10" spans="1:2" x14ac:dyDescent="0.3">
      <c r="A10" s="196" t="s">
        <v>253</v>
      </c>
      <c r="B10" s="197" t="s">
        <v>106</v>
      </c>
    </row>
    <row r="11" spans="1:2" ht="55.2" x14ac:dyDescent="0.3">
      <c r="A11" s="196" t="s">
        <v>254</v>
      </c>
      <c r="B11" s="198" t="s">
        <v>105</v>
      </c>
    </row>
    <row r="12" spans="1:2" ht="55.2" x14ac:dyDescent="0.3">
      <c r="A12" s="196" t="s">
        <v>255</v>
      </c>
      <c r="B12" s="255" t="s">
        <v>104</v>
      </c>
    </row>
    <row r="13" spans="1:2" x14ac:dyDescent="0.3">
      <c r="A13" s="309" t="s">
        <v>256</v>
      </c>
      <c r="B13" s="310"/>
    </row>
    <row r="14" spans="1:2" ht="138" x14ac:dyDescent="0.3">
      <c r="A14" s="196" t="s">
        <v>257</v>
      </c>
      <c r="B14" s="255" t="s">
        <v>509</v>
      </c>
    </row>
    <row r="15" spans="1:2" x14ac:dyDescent="0.3">
      <c r="A15" s="309" t="s">
        <v>199</v>
      </c>
      <c r="B15" s="310"/>
    </row>
    <row r="16" spans="1:2" x14ac:dyDescent="0.3">
      <c r="A16" s="199" t="s">
        <v>258</v>
      </c>
      <c r="B16" s="198" t="s">
        <v>103</v>
      </c>
    </row>
    <row r="17" spans="1:2" ht="82.8" x14ac:dyDescent="0.3">
      <c r="A17" s="199" t="s">
        <v>259</v>
      </c>
      <c r="B17" s="198" t="s">
        <v>102</v>
      </c>
    </row>
    <row r="18" spans="1:2" ht="55.2" x14ac:dyDescent="0.3">
      <c r="A18" s="199" t="s">
        <v>101</v>
      </c>
      <c r="B18" s="198" t="s">
        <v>100</v>
      </c>
    </row>
    <row r="19" spans="1:2" ht="18" x14ac:dyDescent="0.3">
      <c r="A19" s="319" t="s">
        <v>246</v>
      </c>
      <c r="B19" s="320"/>
    </row>
    <row r="20" spans="1:2" ht="107.55" customHeight="1" x14ac:dyDescent="0.3">
      <c r="A20" s="313" t="s">
        <v>515</v>
      </c>
      <c r="B20" s="314"/>
    </row>
    <row r="21" spans="1:2" x14ac:dyDescent="0.3">
      <c r="A21" s="302" t="s">
        <v>453</v>
      </c>
      <c r="B21" s="303"/>
    </row>
    <row r="22" spans="1:2" x14ac:dyDescent="0.3">
      <c r="A22" s="327" t="s">
        <v>260</v>
      </c>
      <c r="B22" s="328"/>
    </row>
    <row r="23" spans="1:2" ht="39.6" customHeight="1" x14ac:dyDescent="0.3">
      <c r="A23" s="313" t="s">
        <v>261</v>
      </c>
      <c r="B23" s="314"/>
    </row>
    <row r="24" spans="1:2" ht="24" customHeight="1" x14ac:dyDescent="0.3">
      <c r="A24" s="313" t="s">
        <v>109</v>
      </c>
      <c r="B24" s="314"/>
    </row>
    <row r="25" spans="1:2" ht="21.6" customHeight="1" x14ac:dyDescent="0.3">
      <c r="A25" s="329" t="s">
        <v>108</v>
      </c>
      <c r="B25" s="330"/>
    </row>
    <row r="26" spans="1:2" ht="39.6" customHeight="1" x14ac:dyDescent="0.3">
      <c r="A26" s="313" t="s">
        <v>262</v>
      </c>
      <c r="B26" s="314"/>
    </row>
    <row r="27" spans="1:2" ht="79.05" customHeight="1" x14ac:dyDescent="0.3">
      <c r="A27" s="313" t="s">
        <v>263</v>
      </c>
      <c r="B27" s="314"/>
    </row>
    <row r="28" spans="1:2" ht="46.05" customHeight="1" x14ac:dyDescent="0.3">
      <c r="A28" s="313" t="s">
        <v>516</v>
      </c>
      <c r="B28" s="314"/>
    </row>
    <row r="29" spans="1:2" x14ac:dyDescent="0.3">
      <c r="A29" s="309" t="s">
        <v>477</v>
      </c>
      <c r="B29" s="310"/>
    </row>
    <row r="30" spans="1:2" x14ac:dyDescent="0.3">
      <c r="A30" s="327" t="s">
        <v>264</v>
      </c>
      <c r="B30" s="328"/>
    </row>
    <row r="31" spans="1:2" ht="33.6" customHeight="1" x14ac:dyDescent="0.3">
      <c r="A31" s="313" t="s">
        <v>265</v>
      </c>
      <c r="B31" s="314"/>
    </row>
    <row r="32" spans="1:2" ht="96.6" customHeight="1" x14ac:dyDescent="0.3">
      <c r="A32" s="313" t="s">
        <v>266</v>
      </c>
      <c r="B32" s="314"/>
    </row>
    <row r="33" spans="1:2" ht="42.6" customHeight="1" x14ac:dyDescent="0.3">
      <c r="A33" s="313" t="s">
        <v>517</v>
      </c>
      <c r="B33" s="314"/>
    </row>
    <row r="34" spans="1:2" x14ac:dyDescent="0.3">
      <c r="A34" s="309" t="s">
        <v>454</v>
      </c>
      <c r="B34" s="310"/>
    </row>
    <row r="35" spans="1:2" ht="37.049999999999997" customHeight="1" x14ac:dyDescent="0.3">
      <c r="A35" s="313" t="s">
        <v>267</v>
      </c>
      <c r="B35" s="314"/>
    </row>
    <row r="36" spans="1:2" ht="87.6" customHeight="1" x14ac:dyDescent="0.3">
      <c r="A36" s="313" t="s">
        <v>268</v>
      </c>
      <c r="B36" s="314"/>
    </row>
    <row r="37" spans="1:2" ht="39.6" customHeight="1" x14ac:dyDescent="0.3">
      <c r="A37" s="313" t="s">
        <v>518</v>
      </c>
      <c r="B37" s="314"/>
    </row>
    <row r="38" spans="1:2" x14ac:dyDescent="0.3">
      <c r="A38" s="309" t="s">
        <v>455</v>
      </c>
      <c r="B38" s="310"/>
    </row>
    <row r="39" spans="1:2" ht="41.1" customHeight="1" x14ac:dyDescent="0.3">
      <c r="A39" s="327" t="s">
        <v>267</v>
      </c>
      <c r="B39" s="328"/>
    </row>
    <row r="40" spans="1:2" ht="87" customHeight="1" x14ac:dyDescent="0.3">
      <c r="A40" s="313" t="s">
        <v>268</v>
      </c>
      <c r="B40" s="314"/>
    </row>
    <row r="41" spans="1:2" ht="46.05" customHeight="1" x14ac:dyDescent="0.3">
      <c r="A41" s="313" t="s">
        <v>518</v>
      </c>
      <c r="B41" s="314"/>
    </row>
    <row r="42" spans="1:2" x14ac:dyDescent="0.3">
      <c r="A42" s="309" t="s">
        <v>200</v>
      </c>
      <c r="B42" s="310"/>
    </row>
    <row r="43" spans="1:2" ht="42" customHeight="1" x14ac:dyDescent="0.3">
      <c r="A43" s="313" t="s">
        <v>267</v>
      </c>
      <c r="B43" s="314"/>
    </row>
    <row r="44" spans="1:2" ht="91.05" customHeight="1" x14ac:dyDescent="0.3">
      <c r="A44" s="313" t="s">
        <v>268</v>
      </c>
      <c r="B44" s="314"/>
    </row>
    <row r="45" spans="1:2" ht="43.05" customHeight="1" x14ac:dyDescent="0.3">
      <c r="A45" s="313" t="s">
        <v>518</v>
      </c>
      <c r="B45" s="314"/>
    </row>
    <row r="46" spans="1:2" x14ac:dyDescent="0.3">
      <c r="A46" s="302" t="s">
        <v>201</v>
      </c>
      <c r="B46" s="303"/>
    </row>
    <row r="47" spans="1:2" ht="104.55" customHeight="1" x14ac:dyDescent="0.3">
      <c r="A47" s="313" t="s">
        <v>519</v>
      </c>
      <c r="B47" s="314"/>
    </row>
    <row r="48" spans="1:2" x14ac:dyDescent="0.3">
      <c r="A48" s="302" t="s">
        <v>472</v>
      </c>
      <c r="B48" s="303"/>
    </row>
    <row r="49" spans="1:2" ht="89.1" customHeight="1" x14ac:dyDescent="0.3">
      <c r="A49" s="315" t="s">
        <v>520</v>
      </c>
      <c r="B49" s="316"/>
    </row>
    <row r="50" spans="1:2" x14ac:dyDescent="0.3">
      <c r="A50" s="302" t="s">
        <v>493</v>
      </c>
      <c r="B50" s="303"/>
    </row>
    <row r="51" spans="1:2" ht="69" customHeight="1" x14ac:dyDescent="0.3">
      <c r="A51" s="304" t="s">
        <v>513</v>
      </c>
      <c r="B51" s="305"/>
    </row>
    <row r="52" spans="1:2" x14ac:dyDescent="0.3">
      <c r="A52" s="323" t="s">
        <v>199</v>
      </c>
      <c r="B52" s="324"/>
    </row>
    <row r="53" spans="1:2" ht="64.5" customHeight="1" x14ac:dyDescent="0.3">
      <c r="A53" s="311" t="s">
        <v>269</v>
      </c>
      <c r="B53" s="312"/>
    </row>
    <row r="54" spans="1:2" x14ac:dyDescent="0.3">
      <c r="A54" s="311" t="s">
        <v>270</v>
      </c>
      <c r="B54" s="312"/>
    </row>
    <row r="55" spans="1:2" ht="36.6" customHeight="1" x14ac:dyDescent="0.3">
      <c r="A55" s="311" t="s">
        <v>271</v>
      </c>
      <c r="B55" s="312"/>
    </row>
    <row r="56" spans="1:2" ht="45.6" customHeight="1" x14ac:dyDescent="0.3">
      <c r="A56" s="311" t="s">
        <v>272</v>
      </c>
      <c r="B56" s="312"/>
    </row>
    <row r="57" spans="1:2" ht="18" x14ac:dyDescent="0.3">
      <c r="A57" s="319" t="s">
        <v>291</v>
      </c>
      <c r="B57" s="320"/>
    </row>
    <row r="58" spans="1:2" ht="48" customHeight="1" x14ac:dyDescent="0.3">
      <c r="A58" s="307" t="s">
        <v>117</v>
      </c>
      <c r="B58" s="308"/>
    </row>
    <row r="59" spans="1:2" x14ac:dyDescent="0.3">
      <c r="A59" s="309" t="s">
        <v>367</v>
      </c>
      <c r="B59" s="321"/>
    </row>
    <row r="60" spans="1:2" x14ac:dyDescent="0.3">
      <c r="A60" s="200" t="s">
        <v>273</v>
      </c>
      <c r="B60" s="306" t="s">
        <v>116</v>
      </c>
    </row>
    <row r="61" spans="1:2" ht="27.6" x14ac:dyDescent="0.3">
      <c r="A61" s="200" t="s">
        <v>274</v>
      </c>
      <c r="B61" s="306"/>
    </row>
    <row r="62" spans="1:2" x14ac:dyDescent="0.3">
      <c r="A62" s="309" t="s">
        <v>275</v>
      </c>
      <c r="B62" s="310"/>
    </row>
    <row r="63" spans="1:2" ht="24.6" customHeight="1" x14ac:dyDescent="0.3">
      <c r="A63" s="317" t="s">
        <v>456</v>
      </c>
      <c r="B63" s="322"/>
    </row>
    <row r="64" spans="1:2" ht="110.4" x14ac:dyDescent="0.3">
      <c r="A64" s="201" t="s">
        <v>115</v>
      </c>
      <c r="B64" s="253" t="s">
        <v>521</v>
      </c>
    </row>
    <row r="65" spans="1:2" ht="27.6" x14ac:dyDescent="0.3">
      <c r="A65" s="201" t="s">
        <v>368</v>
      </c>
      <c r="B65" s="202" t="s">
        <v>114</v>
      </c>
    </row>
    <row r="66" spans="1:2" ht="55.2" x14ac:dyDescent="0.3">
      <c r="A66" s="201" t="s">
        <v>473</v>
      </c>
      <c r="B66" s="202" t="s">
        <v>522</v>
      </c>
    </row>
    <row r="67" spans="1:2" ht="27.6" customHeight="1" x14ac:dyDescent="0.3">
      <c r="A67" s="307" t="s">
        <v>369</v>
      </c>
      <c r="B67" s="308"/>
    </row>
    <row r="68" spans="1:2" x14ac:dyDescent="0.3">
      <c r="A68" s="309" t="s">
        <v>247</v>
      </c>
      <c r="B68" s="310"/>
    </row>
    <row r="69" spans="1:2" ht="22.05" customHeight="1" x14ac:dyDescent="0.3">
      <c r="A69" s="307" t="s">
        <v>374</v>
      </c>
      <c r="B69" s="308"/>
    </row>
    <row r="70" spans="1:2" ht="69" x14ac:dyDescent="0.3">
      <c r="A70" s="81" t="s">
        <v>370</v>
      </c>
      <c r="B70" s="254" t="s">
        <v>113</v>
      </c>
    </row>
    <row r="71" spans="1:2" ht="82.8" x14ac:dyDescent="0.3">
      <c r="A71" s="81" t="s">
        <v>371</v>
      </c>
      <c r="B71" s="254" t="s">
        <v>372</v>
      </c>
    </row>
    <row r="72" spans="1:2" ht="179.4" x14ac:dyDescent="0.3">
      <c r="A72" s="81" t="s">
        <v>543</v>
      </c>
      <c r="B72" s="254" t="s">
        <v>373</v>
      </c>
    </row>
    <row r="73" spans="1:2" ht="55.2" x14ac:dyDescent="0.3">
      <c r="A73" s="82" t="s">
        <v>112</v>
      </c>
      <c r="B73" s="253" t="s">
        <v>111</v>
      </c>
    </row>
    <row r="74" spans="1:2" ht="165.6" x14ac:dyDescent="0.3">
      <c r="A74" s="82" t="s">
        <v>498</v>
      </c>
      <c r="B74" s="253" t="s">
        <v>499</v>
      </c>
    </row>
    <row r="75" spans="1:2" ht="151.80000000000001" x14ac:dyDescent="0.3">
      <c r="A75" s="81" t="s">
        <v>497</v>
      </c>
      <c r="B75" s="254" t="s">
        <v>110</v>
      </c>
    </row>
    <row r="76" spans="1:2" x14ac:dyDescent="0.3">
      <c r="A76" s="250" t="s">
        <v>199</v>
      </c>
      <c r="B76" s="203"/>
    </row>
    <row r="77" spans="1:2" x14ac:dyDescent="0.3">
      <c r="A77" s="201" t="s">
        <v>276</v>
      </c>
      <c r="B77" s="204" t="s">
        <v>103</v>
      </c>
    </row>
    <row r="78" spans="1:2" ht="69" x14ac:dyDescent="0.3">
      <c r="A78" s="201" t="s">
        <v>277</v>
      </c>
      <c r="B78" s="204" t="s">
        <v>375</v>
      </c>
    </row>
    <row r="79" spans="1:2" ht="55.2" x14ac:dyDescent="0.3">
      <c r="A79" s="201" t="s">
        <v>101</v>
      </c>
      <c r="B79" s="204" t="s">
        <v>100</v>
      </c>
    </row>
    <row r="80" spans="1:2" ht="18" x14ac:dyDescent="0.3">
      <c r="A80" s="319" t="s">
        <v>292</v>
      </c>
      <c r="B80" s="320"/>
    </row>
    <row r="81" spans="1:2" ht="63.6" customHeight="1" x14ac:dyDescent="0.3">
      <c r="A81" s="307" t="s">
        <v>463</v>
      </c>
      <c r="B81" s="308"/>
    </row>
    <row r="82" spans="1:2" x14ac:dyDescent="0.3">
      <c r="A82" s="309" t="s">
        <v>248</v>
      </c>
      <c r="B82" s="321"/>
    </row>
    <row r="83" spans="1:2" ht="27.6" x14ac:dyDescent="0.3">
      <c r="A83" s="205" t="s">
        <v>540</v>
      </c>
      <c r="B83" s="251" t="s">
        <v>124</v>
      </c>
    </row>
    <row r="84" spans="1:2" x14ac:dyDescent="0.3">
      <c r="A84" s="206" t="s">
        <v>541</v>
      </c>
      <c r="B84" s="251" t="s">
        <v>123</v>
      </c>
    </row>
    <row r="85" spans="1:2" x14ac:dyDescent="0.3">
      <c r="A85" s="206" t="s">
        <v>78</v>
      </c>
      <c r="B85" s="306" t="s">
        <v>286</v>
      </c>
    </row>
    <row r="86" spans="1:2" x14ac:dyDescent="0.3">
      <c r="A86" s="206" t="s">
        <v>542</v>
      </c>
      <c r="B86" s="306"/>
    </row>
    <row r="87" spans="1:2" x14ac:dyDescent="0.3">
      <c r="A87" s="309" t="s">
        <v>278</v>
      </c>
      <c r="B87" s="310"/>
    </row>
    <row r="88" spans="1:2" ht="55.2" x14ac:dyDescent="0.3">
      <c r="A88" s="81" t="s">
        <v>523</v>
      </c>
      <c r="B88" s="254" t="s">
        <v>376</v>
      </c>
    </row>
    <row r="89" spans="1:2" x14ac:dyDescent="0.3">
      <c r="A89" s="309" t="s">
        <v>380</v>
      </c>
      <c r="B89" s="310"/>
    </row>
    <row r="90" spans="1:2" ht="39.6" customHeight="1" x14ac:dyDescent="0.3">
      <c r="A90" s="317" t="s">
        <v>377</v>
      </c>
      <c r="B90" s="322"/>
    </row>
    <row r="91" spans="1:2" ht="53.1" customHeight="1" x14ac:dyDescent="0.3">
      <c r="A91" s="307" t="s">
        <v>378</v>
      </c>
      <c r="B91" s="308"/>
    </row>
    <row r="92" spans="1:2" x14ac:dyDescent="0.3">
      <c r="A92" s="309" t="s">
        <v>122</v>
      </c>
      <c r="B92" s="310"/>
    </row>
    <row r="93" spans="1:2" ht="34.049999999999997" customHeight="1" x14ac:dyDescent="0.3">
      <c r="A93" s="307" t="s">
        <v>379</v>
      </c>
      <c r="B93" s="308"/>
    </row>
    <row r="94" spans="1:2" ht="34.049999999999997" customHeight="1" x14ac:dyDescent="0.3">
      <c r="A94" s="307" t="s">
        <v>121</v>
      </c>
      <c r="B94" s="308"/>
    </row>
    <row r="95" spans="1:2" ht="33.6" customHeight="1" x14ac:dyDescent="0.3">
      <c r="A95" s="317" t="s">
        <v>120</v>
      </c>
      <c r="B95" s="318"/>
    </row>
    <row r="96" spans="1:2" x14ac:dyDescent="0.3">
      <c r="A96" s="250" t="s">
        <v>199</v>
      </c>
      <c r="B96" s="83"/>
    </row>
    <row r="97" spans="1:2" x14ac:dyDescent="0.3">
      <c r="A97" s="201" t="s">
        <v>276</v>
      </c>
      <c r="B97" s="204" t="s">
        <v>103</v>
      </c>
    </row>
    <row r="98" spans="1:2" ht="55.2" x14ac:dyDescent="0.3">
      <c r="A98" s="82" t="s">
        <v>381</v>
      </c>
      <c r="B98" s="204" t="s">
        <v>119</v>
      </c>
    </row>
    <row r="99" spans="1:2" x14ac:dyDescent="0.3">
      <c r="A99" s="201" t="s">
        <v>276</v>
      </c>
      <c r="B99" s="204" t="s">
        <v>103</v>
      </c>
    </row>
    <row r="100" spans="1:2" ht="82.8" x14ac:dyDescent="0.3">
      <c r="A100" s="82" t="s">
        <v>289</v>
      </c>
      <c r="B100" s="204" t="s">
        <v>102</v>
      </c>
    </row>
    <row r="101" spans="1:2" ht="55.2" x14ac:dyDescent="0.3">
      <c r="A101" s="201" t="s">
        <v>101</v>
      </c>
      <c r="B101" s="204" t="s">
        <v>118</v>
      </c>
    </row>
    <row r="102" spans="1:2" ht="54" customHeight="1" x14ac:dyDescent="0.3">
      <c r="A102" s="317" t="s">
        <v>458</v>
      </c>
      <c r="B102" s="318"/>
    </row>
    <row r="103" spans="1:2" ht="18" x14ac:dyDescent="0.3">
      <c r="A103" s="319" t="s">
        <v>293</v>
      </c>
      <c r="B103" s="320"/>
    </row>
    <row r="104" spans="1:2" ht="199.5" customHeight="1" x14ac:dyDescent="0.3">
      <c r="A104" s="307" t="s">
        <v>288</v>
      </c>
      <c r="B104" s="308"/>
    </row>
    <row r="105" spans="1:2" x14ac:dyDescent="0.3">
      <c r="A105" s="309" t="s">
        <v>249</v>
      </c>
      <c r="B105" s="321"/>
    </row>
    <row r="106" spans="1:2" ht="27.6" x14ac:dyDescent="0.3">
      <c r="A106" s="206" t="s">
        <v>536</v>
      </c>
      <c r="B106" s="251" t="s">
        <v>131</v>
      </c>
    </row>
    <row r="107" spans="1:2" ht="27.6" x14ac:dyDescent="0.3">
      <c r="A107" s="206" t="s">
        <v>535</v>
      </c>
      <c r="B107" s="251" t="s">
        <v>130</v>
      </c>
    </row>
    <row r="108" spans="1:2" ht="27.6" x14ac:dyDescent="0.3">
      <c r="A108" s="206" t="s">
        <v>534</v>
      </c>
      <c r="B108" s="251" t="s">
        <v>533</v>
      </c>
    </row>
    <row r="109" spans="1:2" x14ac:dyDescent="0.3">
      <c r="A109" s="206" t="s">
        <v>151</v>
      </c>
      <c r="B109" s="251" t="s">
        <v>286</v>
      </c>
    </row>
    <row r="110" spans="1:2" ht="69" x14ac:dyDescent="0.3">
      <c r="A110" s="206" t="s">
        <v>149</v>
      </c>
      <c r="B110" s="251" t="s">
        <v>287</v>
      </c>
    </row>
    <row r="111" spans="1:2" ht="31.5" customHeight="1" x14ac:dyDescent="0.3">
      <c r="A111" s="206" t="s">
        <v>129</v>
      </c>
      <c r="B111" s="251" t="s">
        <v>382</v>
      </c>
    </row>
    <row r="112" spans="1:2" x14ac:dyDescent="0.3">
      <c r="A112" s="309" t="s">
        <v>250</v>
      </c>
      <c r="B112" s="310"/>
    </row>
    <row r="113" spans="1:2" x14ac:dyDescent="0.3">
      <c r="A113" s="302" t="s">
        <v>279</v>
      </c>
      <c r="B113" s="303"/>
    </row>
    <row r="114" spans="1:2" ht="42" customHeight="1" x14ac:dyDescent="0.3">
      <c r="A114" s="317" t="s">
        <v>459</v>
      </c>
      <c r="B114" s="322"/>
    </row>
    <row r="115" spans="1:2" x14ac:dyDescent="0.3">
      <c r="A115" s="81" t="s">
        <v>57</v>
      </c>
      <c r="B115" s="254" t="s">
        <v>383</v>
      </c>
    </row>
    <row r="116" spans="1:2" ht="15" x14ac:dyDescent="0.3">
      <c r="A116" s="81" t="s">
        <v>283</v>
      </c>
      <c r="B116" s="254" t="s">
        <v>384</v>
      </c>
    </row>
    <row r="117" spans="1:2" ht="42.6" x14ac:dyDescent="0.3">
      <c r="A117" s="81" t="s">
        <v>284</v>
      </c>
      <c r="B117" s="254" t="s">
        <v>386</v>
      </c>
    </row>
    <row r="118" spans="1:2" ht="27.6" x14ac:dyDescent="0.3">
      <c r="A118" s="81" t="s">
        <v>285</v>
      </c>
      <c r="B118" s="254" t="s">
        <v>385</v>
      </c>
    </row>
    <row r="119" spans="1:2" ht="27.6" x14ac:dyDescent="0.3">
      <c r="A119" s="81" t="s">
        <v>389</v>
      </c>
      <c r="B119" s="254" t="s">
        <v>386</v>
      </c>
    </row>
    <row r="120" spans="1:2" x14ac:dyDescent="0.3">
      <c r="A120" s="309" t="s">
        <v>45</v>
      </c>
      <c r="B120" s="310"/>
    </row>
    <row r="121" spans="1:2" x14ac:dyDescent="0.3">
      <c r="A121" s="317" t="s">
        <v>484</v>
      </c>
      <c r="B121" s="322"/>
    </row>
    <row r="122" spans="1:2" x14ac:dyDescent="0.3">
      <c r="A122" s="81" t="s">
        <v>57</v>
      </c>
      <c r="B122" s="254" t="s">
        <v>383</v>
      </c>
    </row>
    <row r="123" spans="1:2" ht="27.6" x14ac:dyDescent="0.3">
      <c r="A123" s="81" t="s">
        <v>283</v>
      </c>
      <c r="B123" s="253" t="s">
        <v>485</v>
      </c>
    </row>
    <row r="124" spans="1:2" ht="42.6" x14ac:dyDescent="0.3">
      <c r="A124" s="81" t="s">
        <v>284</v>
      </c>
      <c r="B124" s="254" t="s">
        <v>524</v>
      </c>
    </row>
    <row r="125" spans="1:2" ht="27.6" x14ac:dyDescent="0.3">
      <c r="A125" s="81" t="s">
        <v>285</v>
      </c>
      <c r="B125" s="254" t="s">
        <v>385</v>
      </c>
    </row>
    <row r="126" spans="1:2" ht="27.6" x14ac:dyDescent="0.3">
      <c r="A126" s="81" t="s">
        <v>389</v>
      </c>
      <c r="B126" s="254" t="s">
        <v>525</v>
      </c>
    </row>
    <row r="127" spans="1:2" x14ac:dyDescent="0.3">
      <c r="A127" s="302" t="s">
        <v>314</v>
      </c>
      <c r="B127" s="310"/>
    </row>
    <row r="128" spans="1:2" ht="58.5" customHeight="1" x14ac:dyDescent="0.3">
      <c r="A128" s="317" t="s">
        <v>526</v>
      </c>
      <c r="B128" s="322"/>
    </row>
    <row r="129" spans="1:2" x14ac:dyDescent="0.3">
      <c r="A129" s="302" t="s">
        <v>387</v>
      </c>
      <c r="B129" s="310"/>
    </row>
    <row r="130" spans="1:2" ht="48.6" customHeight="1" x14ac:dyDescent="0.3">
      <c r="A130" s="307" t="s">
        <v>388</v>
      </c>
      <c r="B130" s="308"/>
    </row>
    <row r="131" spans="1:2" ht="55.2" x14ac:dyDescent="0.3">
      <c r="A131" s="252" t="s">
        <v>306</v>
      </c>
      <c r="B131" s="253" t="s">
        <v>483</v>
      </c>
    </row>
    <row r="132" spans="1:2" x14ac:dyDescent="0.3">
      <c r="A132" s="250" t="s">
        <v>199</v>
      </c>
      <c r="B132" s="203"/>
    </row>
    <row r="133" spans="1:2" x14ac:dyDescent="0.3">
      <c r="A133" s="201" t="s">
        <v>276</v>
      </c>
      <c r="B133" s="204" t="s">
        <v>103</v>
      </c>
    </row>
    <row r="134" spans="1:2" ht="41.4" x14ac:dyDescent="0.3">
      <c r="A134" s="201" t="s">
        <v>280</v>
      </c>
      <c r="B134" s="204" t="s">
        <v>128</v>
      </c>
    </row>
    <row r="135" spans="1:2" x14ac:dyDescent="0.3">
      <c r="A135" s="307" t="s">
        <v>127</v>
      </c>
      <c r="B135" s="308"/>
    </row>
    <row r="136" spans="1:2" ht="41.4" x14ac:dyDescent="0.3">
      <c r="A136" s="82" t="s">
        <v>67</v>
      </c>
      <c r="B136" s="253" t="s">
        <v>125</v>
      </c>
    </row>
    <row r="137" spans="1:2" ht="41.4" x14ac:dyDescent="0.3">
      <c r="A137" s="207" t="s">
        <v>336</v>
      </c>
      <c r="B137" s="253" t="s">
        <v>125</v>
      </c>
    </row>
    <row r="138" spans="1:2" ht="41.4" x14ac:dyDescent="0.3">
      <c r="A138" s="82" t="s">
        <v>337</v>
      </c>
      <c r="B138" s="253" t="s">
        <v>125</v>
      </c>
    </row>
    <row r="139" spans="1:2" ht="27.6" x14ac:dyDescent="0.3">
      <c r="A139" s="82" t="s">
        <v>126</v>
      </c>
      <c r="B139" s="253" t="s">
        <v>125</v>
      </c>
    </row>
    <row r="140" spans="1:2" x14ac:dyDescent="0.3">
      <c r="A140" s="250" t="s">
        <v>199</v>
      </c>
      <c r="B140" s="203"/>
    </row>
    <row r="141" spans="1:2" x14ac:dyDescent="0.3">
      <c r="A141" s="201" t="s">
        <v>276</v>
      </c>
      <c r="B141" s="204" t="s">
        <v>103</v>
      </c>
    </row>
    <row r="142" spans="1:2" ht="82.8" x14ac:dyDescent="0.3">
      <c r="A142" s="201" t="s">
        <v>277</v>
      </c>
      <c r="B142" s="204" t="s">
        <v>102</v>
      </c>
    </row>
    <row r="143" spans="1:2" ht="55.2" x14ac:dyDescent="0.3">
      <c r="A143" s="201" t="s">
        <v>101</v>
      </c>
      <c r="B143" s="204" t="s">
        <v>100</v>
      </c>
    </row>
    <row r="144" spans="1:2" ht="18" x14ac:dyDescent="0.3">
      <c r="A144" s="319" t="s">
        <v>390</v>
      </c>
      <c r="B144" s="320"/>
    </row>
    <row r="145" spans="1:2" ht="106.5" customHeight="1" x14ac:dyDescent="0.3">
      <c r="A145" s="307" t="s">
        <v>503</v>
      </c>
      <c r="B145" s="308"/>
    </row>
    <row r="146" spans="1:2" x14ac:dyDescent="0.3">
      <c r="A146" s="309" t="s">
        <v>249</v>
      </c>
      <c r="B146" s="321"/>
    </row>
    <row r="147" spans="1:2" ht="27.6" x14ac:dyDescent="0.3">
      <c r="A147" s="81" t="s">
        <v>22</v>
      </c>
      <c r="B147" s="251" t="s">
        <v>391</v>
      </c>
    </row>
    <row r="148" spans="1:2" ht="27.6" x14ac:dyDescent="0.3">
      <c r="A148" s="81" t="s">
        <v>23</v>
      </c>
      <c r="B148" s="251" t="s">
        <v>392</v>
      </c>
    </row>
    <row r="149" spans="1:2" ht="27.6" x14ac:dyDescent="0.3">
      <c r="A149" s="206" t="s">
        <v>537</v>
      </c>
      <c r="B149" s="251" t="s">
        <v>538</v>
      </c>
    </row>
    <row r="150" spans="1:2" x14ac:dyDescent="0.3">
      <c r="A150" s="206" t="s">
        <v>151</v>
      </c>
      <c r="B150" s="251" t="s">
        <v>393</v>
      </c>
    </row>
    <row r="151" spans="1:2" ht="27.6" x14ac:dyDescent="0.3">
      <c r="A151" s="206" t="s">
        <v>149</v>
      </c>
      <c r="B151" s="251" t="s">
        <v>393</v>
      </c>
    </row>
    <row r="152" spans="1:2" x14ac:dyDescent="0.3">
      <c r="A152" s="302" t="s">
        <v>41</v>
      </c>
      <c r="B152" s="310"/>
    </row>
    <row r="153" spans="1:2" x14ac:dyDescent="0.3">
      <c r="A153" s="302" t="s">
        <v>42</v>
      </c>
      <c r="B153" s="303"/>
    </row>
    <row r="154" spans="1:2" ht="65.099999999999994" customHeight="1" x14ac:dyDescent="0.3">
      <c r="A154" s="317" t="s">
        <v>294</v>
      </c>
      <c r="B154" s="322"/>
    </row>
    <row r="155" spans="1:2" ht="41.4" x14ac:dyDescent="0.3">
      <c r="A155" s="81" t="s">
        <v>57</v>
      </c>
      <c r="B155" s="253" t="s">
        <v>140</v>
      </c>
    </row>
    <row r="156" spans="1:2" ht="41.4" x14ac:dyDescent="0.3">
      <c r="A156" s="81" t="s">
        <v>71</v>
      </c>
      <c r="B156" s="254" t="s">
        <v>139</v>
      </c>
    </row>
    <row r="157" spans="1:2" ht="41.4" x14ac:dyDescent="0.3">
      <c r="A157" s="81" t="s">
        <v>136</v>
      </c>
      <c r="B157" s="254" t="s">
        <v>386</v>
      </c>
    </row>
    <row r="158" spans="1:2" ht="41.4" x14ac:dyDescent="0.3">
      <c r="A158" s="81" t="s">
        <v>43</v>
      </c>
      <c r="B158" s="254" t="s">
        <v>135</v>
      </c>
    </row>
    <row r="159" spans="1:2" ht="27.6" x14ac:dyDescent="0.3">
      <c r="A159" s="81" t="s">
        <v>44</v>
      </c>
      <c r="B159" s="254" t="s">
        <v>138</v>
      </c>
    </row>
    <row r="160" spans="1:2" x14ac:dyDescent="0.3">
      <c r="A160" s="302" t="s">
        <v>70</v>
      </c>
      <c r="B160" s="303"/>
    </row>
    <row r="161" spans="1:2" ht="43.5" customHeight="1" x14ac:dyDescent="0.3">
      <c r="A161" s="317" t="s">
        <v>281</v>
      </c>
      <c r="B161" s="322"/>
    </row>
    <row r="162" spans="1:2" ht="41.4" x14ac:dyDescent="0.3">
      <c r="A162" s="81" t="s">
        <v>57</v>
      </c>
      <c r="B162" s="253" t="s">
        <v>137</v>
      </c>
    </row>
    <row r="163" spans="1:2" ht="41.4" x14ac:dyDescent="0.3">
      <c r="A163" s="81" t="s">
        <v>71</v>
      </c>
      <c r="B163" s="254" t="s">
        <v>527</v>
      </c>
    </row>
    <row r="164" spans="1:2" ht="41.4" x14ac:dyDescent="0.3">
      <c r="A164" s="81" t="s">
        <v>136</v>
      </c>
      <c r="B164" s="254" t="s">
        <v>460</v>
      </c>
    </row>
    <row r="165" spans="1:2" ht="41.4" x14ac:dyDescent="0.3">
      <c r="A165" s="81" t="s">
        <v>43</v>
      </c>
      <c r="B165" s="254" t="s">
        <v>135</v>
      </c>
    </row>
    <row r="166" spans="1:2" ht="41.4" x14ac:dyDescent="0.3">
      <c r="A166" s="81" t="s">
        <v>44</v>
      </c>
      <c r="B166" s="254" t="s">
        <v>134</v>
      </c>
    </row>
    <row r="167" spans="1:2" x14ac:dyDescent="0.3">
      <c r="A167" s="302" t="s">
        <v>314</v>
      </c>
      <c r="B167" s="303"/>
    </row>
    <row r="168" spans="1:2" ht="57" customHeight="1" x14ac:dyDescent="0.3">
      <c r="A168" s="317" t="s">
        <v>461</v>
      </c>
      <c r="B168" s="322"/>
    </row>
    <row r="169" spans="1:2" x14ac:dyDescent="0.3">
      <c r="A169" s="302" t="s">
        <v>387</v>
      </c>
      <c r="B169" s="310"/>
    </row>
    <row r="170" spans="1:2" ht="41.1" customHeight="1" x14ac:dyDescent="0.3">
      <c r="A170" s="307" t="s">
        <v>388</v>
      </c>
      <c r="B170" s="308"/>
    </row>
    <row r="171" spans="1:2" x14ac:dyDescent="0.3">
      <c r="A171" s="302" t="s">
        <v>338</v>
      </c>
      <c r="B171" s="310"/>
    </row>
    <row r="172" spans="1:2" ht="43.5" customHeight="1" x14ac:dyDescent="0.3">
      <c r="A172" s="307" t="s">
        <v>403</v>
      </c>
      <c r="B172" s="308"/>
    </row>
    <row r="173" spans="1:2" ht="41.4" x14ac:dyDescent="0.3">
      <c r="A173" s="82" t="s">
        <v>67</v>
      </c>
      <c r="B173" s="253" t="s">
        <v>125</v>
      </c>
    </row>
    <row r="174" spans="1:2" ht="41.4" x14ac:dyDescent="0.3">
      <c r="A174" s="82" t="s">
        <v>336</v>
      </c>
      <c r="B174" s="253" t="s">
        <v>125</v>
      </c>
    </row>
    <row r="175" spans="1:2" ht="41.4" x14ac:dyDescent="0.3">
      <c r="A175" s="82" t="s">
        <v>337</v>
      </c>
      <c r="B175" s="253" t="s">
        <v>125</v>
      </c>
    </row>
    <row r="176" spans="1:2" ht="27.6" x14ac:dyDescent="0.3">
      <c r="A176" s="82" t="s">
        <v>126</v>
      </c>
      <c r="B176" s="253" t="s">
        <v>125</v>
      </c>
    </row>
    <row r="177" spans="1:2" x14ac:dyDescent="0.3">
      <c r="A177" s="250" t="s">
        <v>199</v>
      </c>
      <c r="B177" s="203"/>
    </row>
    <row r="178" spans="1:2" x14ac:dyDescent="0.3">
      <c r="A178" s="201" t="s">
        <v>276</v>
      </c>
      <c r="B178" s="204" t="s">
        <v>103</v>
      </c>
    </row>
    <row r="179" spans="1:2" ht="41.4" x14ac:dyDescent="0.3">
      <c r="A179" s="201" t="s">
        <v>280</v>
      </c>
      <c r="B179" s="204" t="s">
        <v>128</v>
      </c>
    </row>
    <row r="180" spans="1:2" x14ac:dyDescent="0.3">
      <c r="A180" s="82" t="s">
        <v>133</v>
      </c>
      <c r="B180" s="253" t="s">
        <v>132</v>
      </c>
    </row>
    <row r="181" spans="1:2" x14ac:dyDescent="0.3">
      <c r="A181" s="201" t="s">
        <v>276</v>
      </c>
      <c r="B181" s="204" t="s">
        <v>103</v>
      </c>
    </row>
    <row r="182" spans="1:2" ht="82.8" x14ac:dyDescent="0.3">
      <c r="A182" s="201" t="s">
        <v>277</v>
      </c>
      <c r="B182" s="204" t="s">
        <v>102</v>
      </c>
    </row>
    <row r="183" spans="1:2" ht="55.2" x14ac:dyDescent="0.3">
      <c r="A183" s="201" t="s">
        <v>101</v>
      </c>
      <c r="B183" s="204" t="s">
        <v>100</v>
      </c>
    </row>
    <row r="184" spans="1:2" ht="18" x14ac:dyDescent="0.3">
      <c r="A184" s="319" t="s">
        <v>394</v>
      </c>
      <c r="B184" s="320"/>
    </row>
    <row r="185" spans="1:2" x14ac:dyDescent="0.3">
      <c r="A185" s="309" t="s">
        <v>11</v>
      </c>
      <c r="B185" s="321"/>
    </row>
    <row r="186" spans="1:2" ht="39" customHeight="1" x14ac:dyDescent="0.3">
      <c r="A186" s="325" t="s">
        <v>464</v>
      </c>
      <c r="B186" s="326"/>
    </row>
    <row r="187" spans="1:2" x14ac:dyDescent="0.3">
      <c r="A187" s="208" t="s">
        <v>12</v>
      </c>
      <c r="B187" s="204" t="s">
        <v>397</v>
      </c>
    </row>
    <row r="188" spans="1:2" x14ac:dyDescent="0.3">
      <c r="A188" s="208" t="s">
        <v>26</v>
      </c>
      <c r="B188" s="204" t="s">
        <v>398</v>
      </c>
    </row>
    <row r="189" spans="1:2" x14ac:dyDescent="0.3">
      <c r="A189" s="209" t="s">
        <v>78</v>
      </c>
      <c r="B189" s="210" t="s">
        <v>396</v>
      </c>
    </row>
    <row r="190" spans="1:2" ht="27.6" x14ac:dyDescent="0.3">
      <c r="A190" s="209" t="s">
        <v>150</v>
      </c>
      <c r="B190" s="204" t="s">
        <v>399</v>
      </c>
    </row>
    <row r="191" spans="1:2" ht="27.6" x14ac:dyDescent="0.3">
      <c r="A191" s="209" t="s">
        <v>395</v>
      </c>
      <c r="B191" s="210" t="s">
        <v>396</v>
      </c>
    </row>
    <row r="192" spans="1:2" x14ac:dyDescent="0.3">
      <c r="A192" s="309" t="s">
        <v>251</v>
      </c>
      <c r="B192" s="321"/>
    </row>
    <row r="193" spans="1:2" ht="41.4" x14ac:dyDescent="0.3">
      <c r="A193" s="206" t="s">
        <v>95</v>
      </c>
      <c r="B193" s="251" t="s">
        <v>148</v>
      </c>
    </row>
    <row r="194" spans="1:2" x14ac:dyDescent="0.3">
      <c r="A194" s="206" t="s">
        <v>147</v>
      </c>
      <c r="B194" s="251" t="s">
        <v>146</v>
      </c>
    </row>
    <row r="195" spans="1:2" ht="27.6" x14ac:dyDescent="0.3">
      <c r="A195" s="206" t="s">
        <v>53</v>
      </c>
      <c r="B195" s="251" t="s">
        <v>145</v>
      </c>
    </row>
    <row r="196" spans="1:2" ht="41.4" x14ac:dyDescent="0.3">
      <c r="A196" s="206" t="s">
        <v>54</v>
      </c>
      <c r="B196" s="251" t="s">
        <v>282</v>
      </c>
    </row>
    <row r="197" spans="1:2" x14ac:dyDescent="0.3">
      <c r="A197" s="309" t="s">
        <v>404</v>
      </c>
      <c r="B197" s="310"/>
    </row>
    <row r="198" spans="1:2" ht="57.6" customHeight="1" x14ac:dyDescent="0.3">
      <c r="A198" s="200" t="s">
        <v>539</v>
      </c>
      <c r="B198" s="202" t="s">
        <v>400</v>
      </c>
    </row>
    <row r="199" spans="1:2" x14ac:dyDescent="0.3">
      <c r="A199" s="309" t="s">
        <v>144</v>
      </c>
      <c r="B199" s="310"/>
    </row>
    <row r="200" spans="1:2" ht="47.1" customHeight="1" x14ac:dyDescent="0.3">
      <c r="A200" s="317" t="s">
        <v>143</v>
      </c>
      <c r="B200" s="322"/>
    </row>
    <row r="201" spans="1:2" x14ac:dyDescent="0.3">
      <c r="A201" s="317" t="s">
        <v>462</v>
      </c>
      <c r="B201" s="322"/>
    </row>
    <row r="202" spans="1:2" x14ac:dyDescent="0.3">
      <c r="A202" s="250" t="s">
        <v>199</v>
      </c>
      <c r="B202" s="203"/>
    </row>
    <row r="203" spans="1:2" x14ac:dyDescent="0.3">
      <c r="A203" s="81" t="s">
        <v>32</v>
      </c>
      <c r="B203" s="254" t="s">
        <v>142</v>
      </c>
    </row>
    <row r="204" spans="1:2" ht="27.6" x14ac:dyDescent="0.3">
      <c r="A204" s="81" t="s">
        <v>33</v>
      </c>
      <c r="B204" s="254" t="s">
        <v>141</v>
      </c>
    </row>
    <row r="205" spans="1:2" x14ac:dyDescent="0.3">
      <c r="A205" s="81" t="s">
        <v>32</v>
      </c>
      <c r="B205" s="254" t="s">
        <v>142</v>
      </c>
    </row>
    <row r="206" spans="1:2" ht="27.6" x14ac:dyDescent="0.3">
      <c r="A206" s="81" t="s">
        <v>33</v>
      </c>
      <c r="B206" s="254" t="s">
        <v>401</v>
      </c>
    </row>
    <row r="207" spans="1:2" ht="55.2" x14ac:dyDescent="0.3">
      <c r="A207" s="201" t="s">
        <v>101</v>
      </c>
      <c r="B207" s="204" t="s">
        <v>100</v>
      </c>
    </row>
  </sheetData>
  <sheetProtection algorithmName="SHA-512" hashValue="aLI1jD39/Zsu7vnhwFvB23uuF7bhKkAbPVY08ZRBzlUk0Lj1JliHaYLfLXf/Zu0ip4aytTfnsgAi71C8WSgaGw==" saltValue="nSqrhmw5yd48ZxARnRI6xQ==" spinCount="100000" sheet="1" formatColumns="0" formatRows="0" selectLockedCells="1"/>
  <mergeCells count="105">
    <mergeCell ref="A1:B1"/>
    <mergeCell ref="A6:B6"/>
    <mergeCell ref="A2:B2"/>
    <mergeCell ref="A4:B4"/>
    <mergeCell ref="A5:B5"/>
    <mergeCell ref="A47:B47"/>
    <mergeCell ref="A46:B46"/>
    <mergeCell ref="A7:B7"/>
    <mergeCell ref="A44:B44"/>
    <mergeCell ref="A34:B34"/>
    <mergeCell ref="A35:B35"/>
    <mergeCell ref="A36:B36"/>
    <mergeCell ref="A15:B15"/>
    <mergeCell ref="A42:B42"/>
    <mergeCell ref="A39:B39"/>
    <mergeCell ref="A40:B40"/>
    <mergeCell ref="A41:B41"/>
    <mergeCell ref="A43:B43"/>
    <mergeCell ref="A27:B27"/>
    <mergeCell ref="A28:B28"/>
    <mergeCell ref="A9:B9"/>
    <mergeCell ref="A13:B13"/>
    <mergeCell ref="A8:B8"/>
    <mergeCell ref="A19:B19"/>
    <mergeCell ref="A201:B201"/>
    <mergeCell ref="A152:B152"/>
    <mergeCell ref="A154:B154"/>
    <mergeCell ref="A144:B144"/>
    <mergeCell ref="A145:B145"/>
    <mergeCell ref="A146:B146"/>
    <mergeCell ref="A160:B160"/>
    <mergeCell ref="A161:B161"/>
    <mergeCell ref="A167:B167"/>
    <mergeCell ref="A185:B185"/>
    <mergeCell ref="A168:B168"/>
    <mergeCell ref="A171:B171"/>
    <mergeCell ref="A172:B172"/>
    <mergeCell ref="A184:B184"/>
    <mergeCell ref="A197:B197"/>
    <mergeCell ref="A200:B200"/>
    <mergeCell ref="A192:B192"/>
    <mergeCell ref="A20:B20"/>
    <mergeCell ref="A21:B21"/>
    <mergeCell ref="A22:B22"/>
    <mergeCell ref="A23:B23"/>
    <mergeCell ref="A37:B37"/>
    <mergeCell ref="A38:B38"/>
    <mergeCell ref="A29:B29"/>
    <mergeCell ref="A30:B30"/>
    <mergeCell ref="A31:B31"/>
    <mergeCell ref="A26:B26"/>
    <mergeCell ref="A32:B32"/>
    <mergeCell ref="A33:B33"/>
    <mergeCell ref="A24:B24"/>
    <mergeCell ref="A25:B25"/>
    <mergeCell ref="A135:B135"/>
    <mergeCell ref="A170:B170"/>
    <mergeCell ref="A199:B199"/>
    <mergeCell ref="A153:B153"/>
    <mergeCell ref="A169:B169"/>
    <mergeCell ref="A56:B56"/>
    <mergeCell ref="A52:B52"/>
    <mergeCell ref="A95:B95"/>
    <mergeCell ref="A92:B92"/>
    <mergeCell ref="A93:B93"/>
    <mergeCell ref="A94:B94"/>
    <mergeCell ref="A89:B89"/>
    <mergeCell ref="A90:B90"/>
    <mergeCell ref="A91:B91"/>
    <mergeCell ref="B85:B86"/>
    <mergeCell ref="A53:B53"/>
    <mergeCell ref="A186:B186"/>
    <mergeCell ref="A69:B69"/>
    <mergeCell ref="A57:B57"/>
    <mergeCell ref="A58:B58"/>
    <mergeCell ref="A59:B59"/>
    <mergeCell ref="A62:B62"/>
    <mergeCell ref="A63:B63"/>
    <mergeCell ref="A103:B103"/>
    <mergeCell ref="A130:B130"/>
    <mergeCell ref="A102:B102"/>
    <mergeCell ref="A80:B80"/>
    <mergeCell ref="A81:B81"/>
    <mergeCell ref="A82:B82"/>
    <mergeCell ref="A87:B87"/>
    <mergeCell ref="A128:B128"/>
    <mergeCell ref="A104:B104"/>
    <mergeCell ref="A105:B105"/>
    <mergeCell ref="A112:B112"/>
    <mergeCell ref="A113:B113"/>
    <mergeCell ref="A114:B114"/>
    <mergeCell ref="A127:B127"/>
    <mergeCell ref="A120:B120"/>
    <mergeCell ref="A121:B121"/>
    <mergeCell ref="A50:B50"/>
    <mergeCell ref="A51:B51"/>
    <mergeCell ref="B60:B61"/>
    <mergeCell ref="A67:B67"/>
    <mergeCell ref="A68:B68"/>
    <mergeCell ref="A54:B54"/>
    <mergeCell ref="A55:B55"/>
    <mergeCell ref="A45:B45"/>
    <mergeCell ref="A129:B129"/>
    <mergeCell ref="A48:B48"/>
    <mergeCell ref="A49:B49"/>
  </mergeCells>
  <hyperlinks>
    <hyperlink ref="A25" r:id="rId1"/>
  </hyperlinks>
  <pageMargins left="0.70866141732283472" right="0.70866141732283472" top="0.74803149606299213" bottom="0.74803149606299213" header="0.31496062992125984" footer="0.31496062992125984"/>
  <pageSetup paperSize="9" scale="95" orientation="portrait" r:id="rId2"/>
  <headerFooter>
    <oddHeader>&amp;LMFB Zrt.&amp;CRRF-REP-10.13.1-24 OTTHONFELÚJÍTÁSI HITELPROGRAM - &amp;A&amp;R&amp;P. oldal</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36"/>
  <sheetViews>
    <sheetView showGridLines="0" topLeftCell="A4" zoomScaleNormal="100" zoomScaleSheetLayoutView="100" workbookViewId="0">
      <selection activeCell="F12" sqref="F12"/>
    </sheetView>
  </sheetViews>
  <sheetFormatPr defaultColWidth="0" defaultRowHeight="14.4" zeroHeight="1" x14ac:dyDescent="0.3"/>
  <cols>
    <col min="1" max="1" width="1.5546875" style="212" customWidth="1"/>
    <col min="2" max="2" width="4.77734375" style="212" customWidth="1"/>
    <col min="3" max="3" width="13" style="212" customWidth="1"/>
    <col min="4" max="6" width="17.77734375" style="212" customWidth="1"/>
    <col min="7" max="8" width="17.77734375" style="213" customWidth="1"/>
    <col min="9" max="9" width="1.5546875" style="213" customWidth="1"/>
    <col min="10" max="10" width="0" style="213" hidden="1" customWidth="1"/>
    <col min="11" max="16384" width="9.21875" style="213" hidden="1"/>
  </cols>
  <sheetData>
    <row r="1" spans="1:8" ht="5.0999999999999996" customHeight="1" thickBot="1" x14ac:dyDescent="0.35"/>
    <row r="2" spans="1:8" ht="110.1" customHeight="1" x14ac:dyDescent="0.35">
      <c r="B2" s="346" t="s">
        <v>545</v>
      </c>
      <c r="C2" s="347"/>
      <c r="D2" s="347"/>
      <c r="E2" s="347"/>
      <c r="F2" s="347"/>
      <c r="G2" s="347"/>
      <c r="H2" s="348"/>
    </row>
    <row r="3" spans="1:8" ht="18" x14ac:dyDescent="0.35">
      <c r="B3" s="358" t="s">
        <v>235</v>
      </c>
      <c r="C3" s="359"/>
      <c r="D3" s="359"/>
      <c r="E3" s="359"/>
      <c r="F3" s="359"/>
      <c r="G3" s="359"/>
      <c r="H3" s="360"/>
    </row>
    <row r="4" spans="1:8" s="43" customFormat="1" ht="18.600000000000001" thickBot="1" x14ac:dyDescent="0.35">
      <c r="A4" s="4"/>
      <c r="B4" s="350" t="s">
        <v>204</v>
      </c>
      <c r="C4" s="351"/>
      <c r="D4" s="351"/>
      <c r="E4" s="351"/>
      <c r="F4" s="351"/>
      <c r="G4" s="351"/>
      <c r="H4" s="352"/>
    </row>
    <row r="5" spans="1:8" s="48" customFormat="1" ht="18" customHeight="1" thickBot="1" x14ac:dyDescent="0.4">
      <c r="A5" s="46"/>
      <c r="B5" s="357"/>
      <c r="C5" s="357"/>
      <c r="D5" s="357"/>
      <c r="E5" s="357"/>
      <c r="F5" s="356" t="s">
        <v>205</v>
      </c>
      <c r="G5" s="356"/>
      <c r="H5" s="50" t="s">
        <v>568</v>
      </c>
    </row>
    <row r="6" spans="1:8" s="44" customFormat="1" ht="20.100000000000001" customHeight="1" x14ac:dyDescent="0.3">
      <c r="A6" s="5"/>
      <c r="B6" s="353" t="s">
        <v>46</v>
      </c>
      <c r="C6" s="354"/>
      <c r="D6" s="354"/>
      <c r="E6" s="354"/>
      <c r="F6" s="354"/>
      <c r="G6" s="354"/>
      <c r="H6" s="355"/>
    </row>
    <row r="7" spans="1:8" s="162" customFormat="1" ht="28.05" customHeight="1" x14ac:dyDescent="0.3">
      <c r="A7" s="5"/>
      <c r="B7" s="371" t="s">
        <v>206</v>
      </c>
      <c r="C7" s="372"/>
      <c r="D7" s="372"/>
      <c r="E7" s="362" t="s">
        <v>571</v>
      </c>
      <c r="F7" s="362"/>
      <c r="G7" s="362"/>
      <c r="H7" s="363"/>
    </row>
    <row r="8" spans="1:8" s="163" customFormat="1" ht="28.05" customHeight="1" x14ac:dyDescent="0.3">
      <c r="A8" s="5"/>
      <c r="B8" s="375" t="s">
        <v>218</v>
      </c>
      <c r="C8" s="376"/>
      <c r="D8" s="376"/>
      <c r="E8" s="364" t="s">
        <v>572</v>
      </c>
      <c r="F8" s="365"/>
      <c r="G8" s="365"/>
      <c r="H8" s="366"/>
    </row>
    <row r="9" spans="1:8" s="164" customFormat="1" ht="30" customHeight="1" thickBot="1" x14ac:dyDescent="0.35">
      <c r="A9" s="5"/>
      <c r="B9" s="377" t="s">
        <v>37</v>
      </c>
      <c r="C9" s="378"/>
      <c r="D9" s="378"/>
      <c r="E9" s="367" t="s">
        <v>514</v>
      </c>
      <c r="F9" s="367"/>
      <c r="G9" s="367"/>
      <c r="H9" s="368"/>
    </row>
    <row r="10" spans="1:8" ht="11.1" customHeight="1" thickBot="1" x14ac:dyDescent="0.35">
      <c r="A10" s="5"/>
      <c r="B10" s="168"/>
      <c r="C10" s="168"/>
      <c r="D10" s="168"/>
      <c r="E10" s="168"/>
      <c r="F10" s="31"/>
    </row>
    <row r="11" spans="1:8" ht="22.05" customHeight="1" x14ac:dyDescent="0.3">
      <c r="A11" s="5"/>
      <c r="B11" s="353" t="str">
        <f>IF(OR(B13="igen",D13="igen",B13=0,D13=0),"II. Megvalósítandó fejlesztések","FIGYELEM! A beruházás nem tartalmaz önállóan támogatható tevékenységet!")</f>
        <v>II. Megvalósítandó fejlesztések</v>
      </c>
      <c r="C11" s="354"/>
      <c r="D11" s="354"/>
      <c r="E11" s="354"/>
      <c r="F11" s="354"/>
      <c r="G11" s="354"/>
      <c r="H11" s="355"/>
    </row>
    <row r="12" spans="1:8" s="214" customFormat="1" ht="72" x14ac:dyDescent="0.3">
      <c r="A12" s="29"/>
      <c r="B12" s="369" t="s">
        <v>447</v>
      </c>
      <c r="C12" s="370"/>
      <c r="D12" s="194" t="s">
        <v>475</v>
      </c>
      <c r="E12" s="194" t="s">
        <v>448</v>
      </c>
      <c r="F12" s="161" t="s">
        <v>504</v>
      </c>
      <c r="G12" s="194" t="s">
        <v>212</v>
      </c>
      <c r="H12" s="76" t="s">
        <v>474</v>
      </c>
    </row>
    <row r="13" spans="1:8" ht="24.75" customHeight="1" thickBot="1" x14ac:dyDescent="0.35">
      <c r="A13" s="5"/>
      <c r="B13" s="373" t="s">
        <v>152</v>
      </c>
      <c r="C13" s="374"/>
      <c r="D13" s="256" t="s">
        <v>99</v>
      </c>
      <c r="E13" s="256" t="s">
        <v>99</v>
      </c>
      <c r="F13" s="256" t="s">
        <v>99</v>
      </c>
      <c r="G13" s="256" t="s">
        <v>99</v>
      </c>
      <c r="H13" s="257" t="s">
        <v>99</v>
      </c>
    </row>
    <row r="14" spans="1:8" ht="30" customHeight="1" x14ac:dyDescent="0.3">
      <c r="A14" s="2"/>
      <c r="B14" s="349" t="s">
        <v>210</v>
      </c>
      <c r="C14" s="349"/>
      <c r="D14" s="349"/>
      <c r="E14" s="349"/>
      <c r="F14" s="349"/>
      <c r="G14" s="349"/>
      <c r="H14" s="349"/>
    </row>
    <row r="15" spans="1:8" ht="20.55" customHeight="1" x14ac:dyDescent="0.3">
      <c r="A15" s="379" t="s">
        <v>32</v>
      </c>
      <c r="B15" s="379"/>
      <c r="C15" s="361"/>
      <c r="D15" s="361"/>
      <c r="E15" s="1"/>
      <c r="F15" s="30"/>
    </row>
    <row r="16" spans="1:8" ht="31.5" customHeight="1" x14ac:dyDescent="0.3">
      <c r="A16" s="2"/>
      <c r="B16" s="1"/>
      <c r="C16" s="1"/>
      <c r="D16" s="1"/>
      <c r="F16" s="382"/>
      <c r="G16" s="382"/>
    </row>
    <row r="17" spans="1:8" ht="17.100000000000001" customHeight="1" x14ac:dyDescent="0.3">
      <c r="A17" s="2"/>
      <c r="B17" s="1"/>
      <c r="C17" s="3"/>
      <c r="D17" s="3"/>
      <c r="F17" s="380" t="str">
        <f>IF(ISBLANK(igenylo_neve),"",igenylo_neve)</f>
        <v xml:space="preserve">Ablak Antal </v>
      </c>
      <c r="G17" s="380"/>
      <c r="H17" s="165"/>
    </row>
    <row r="18" spans="1:8" ht="17.100000000000001" customHeight="1" x14ac:dyDescent="0.3">
      <c r="A18" s="2"/>
      <c r="B18" s="1"/>
      <c r="C18" s="3"/>
      <c r="D18" s="3"/>
      <c r="F18" s="381" t="s">
        <v>211</v>
      </c>
      <c r="G18" s="381"/>
      <c r="H18" s="49"/>
    </row>
    <row r="19" spans="1:8" ht="24.6" customHeight="1" x14ac:dyDescent="0.3">
      <c r="A19" s="42"/>
      <c r="B19" s="383" t="s">
        <v>31</v>
      </c>
      <c r="C19" s="383"/>
      <c r="D19" s="383"/>
      <c r="E19" s="383"/>
      <c r="F19" s="383"/>
      <c r="G19" s="383"/>
      <c r="H19" s="383"/>
    </row>
    <row r="20" spans="1:8" ht="24.6" customHeight="1" x14ac:dyDescent="0.3">
      <c r="A20" s="40"/>
      <c r="B20" s="40"/>
      <c r="C20" s="383" t="s">
        <v>213</v>
      </c>
      <c r="D20" s="383"/>
      <c r="E20" s="215"/>
      <c r="F20" s="383" t="s">
        <v>214</v>
      </c>
      <c r="G20" s="383"/>
    </row>
    <row r="21" spans="1:8" ht="32.1" customHeight="1" x14ac:dyDescent="0.3">
      <c r="A21" s="40"/>
      <c r="B21" s="40"/>
      <c r="C21" s="345"/>
      <c r="D21" s="345"/>
      <c r="E21" s="9"/>
      <c r="F21" s="345"/>
      <c r="G21" s="345"/>
    </row>
    <row r="22" spans="1:8" ht="24.6" customHeight="1" x14ac:dyDescent="0.3">
      <c r="A22" s="40"/>
      <c r="B22" s="40"/>
      <c r="C22" s="343" t="s">
        <v>215</v>
      </c>
      <c r="D22" s="343"/>
      <c r="E22" s="9"/>
      <c r="F22" s="343" t="s">
        <v>215</v>
      </c>
      <c r="G22" s="343"/>
    </row>
    <row r="23" spans="1:8" ht="24.6" customHeight="1" x14ac:dyDescent="0.3">
      <c r="A23" s="40"/>
      <c r="B23" s="40"/>
      <c r="C23" s="344"/>
      <c r="D23" s="344"/>
      <c r="E23" s="9"/>
      <c r="F23" s="344"/>
      <c r="G23" s="344"/>
    </row>
    <row r="24" spans="1:8" ht="24.6" customHeight="1" x14ac:dyDescent="0.3">
      <c r="A24" s="40"/>
      <c r="B24" s="40"/>
      <c r="C24" s="343" t="s">
        <v>216</v>
      </c>
      <c r="D24" s="343"/>
      <c r="E24" s="9"/>
      <c r="F24" s="343" t="s">
        <v>216</v>
      </c>
      <c r="G24" s="343"/>
    </row>
    <row r="25" spans="1:8" ht="24.6" customHeight="1" x14ac:dyDescent="0.3">
      <c r="A25" s="9"/>
      <c r="B25" s="9"/>
      <c r="C25" s="344"/>
      <c r="D25" s="344"/>
      <c r="E25" s="9"/>
      <c r="F25" s="344"/>
      <c r="G25" s="344"/>
    </row>
    <row r="26" spans="1:8" ht="24.6" customHeight="1" x14ac:dyDescent="0.3">
      <c r="C26" s="343" t="s">
        <v>217</v>
      </c>
      <c r="D26" s="343"/>
      <c r="E26" s="9"/>
      <c r="F26" s="343" t="s">
        <v>217</v>
      </c>
      <c r="G26" s="343"/>
    </row>
    <row r="27" spans="1:8" ht="24.6" hidden="1" customHeight="1" x14ac:dyDescent="0.3"/>
    <row r="28" spans="1:8" ht="24.6" hidden="1" customHeight="1" x14ac:dyDescent="0.3"/>
    <row r="29" spans="1:8" ht="24.6" hidden="1" customHeight="1" x14ac:dyDescent="0.3"/>
    <row r="30" spans="1:8" ht="24.6" hidden="1" customHeight="1" x14ac:dyDescent="0.3"/>
    <row r="31" spans="1:8" ht="24.6" hidden="1" customHeight="1" x14ac:dyDescent="0.3"/>
    <row r="32" spans="1:8" ht="24.6" hidden="1" customHeight="1" x14ac:dyDescent="0.3"/>
    <row r="33" ht="24.6" hidden="1" customHeight="1" x14ac:dyDescent="0.3"/>
    <row r="34" ht="24.6" hidden="1" customHeight="1" x14ac:dyDescent="0.3"/>
    <row r="35" ht="24.6" hidden="1" customHeight="1" x14ac:dyDescent="0.3"/>
    <row r="36" ht="24.6" hidden="1" customHeight="1" x14ac:dyDescent="0.3"/>
  </sheetData>
  <sheetProtection algorithmName="SHA-512" hashValue="QNNCZJUdEQJw5AW6aL2GVgmaPVXZFcv09r7HWQczApHIaeHaFKrjOuHeqnt/IQky1Zx6vKwkEaksRY7hkw/e8Q==" saltValue="90tZp5ZExHWlwn2MF7A7cQ==" spinCount="100000" sheet="1" objects="1" scenarios="1"/>
  <dataConsolidate/>
  <mergeCells count="36">
    <mergeCell ref="F17:G17"/>
    <mergeCell ref="F18:G18"/>
    <mergeCell ref="F16:G16"/>
    <mergeCell ref="B19:H19"/>
    <mergeCell ref="C20:D20"/>
    <mergeCell ref="F20:G20"/>
    <mergeCell ref="C15:D15"/>
    <mergeCell ref="E7:H7"/>
    <mergeCell ref="E8:H8"/>
    <mergeCell ref="E9:H9"/>
    <mergeCell ref="B12:C12"/>
    <mergeCell ref="B7:D7"/>
    <mergeCell ref="B13:C13"/>
    <mergeCell ref="B8:D8"/>
    <mergeCell ref="B9:D9"/>
    <mergeCell ref="A15:B15"/>
    <mergeCell ref="B2:H2"/>
    <mergeCell ref="B14:H14"/>
    <mergeCell ref="B4:H4"/>
    <mergeCell ref="B6:H6"/>
    <mergeCell ref="F5:G5"/>
    <mergeCell ref="B5:E5"/>
    <mergeCell ref="B11:H11"/>
    <mergeCell ref="B3:H3"/>
    <mergeCell ref="F21:G21"/>
    <mergeCell ref="C22:D22"/>
    <mergeCell ref="F22:G22"/>
    <mergeCell ref="C23:D23"/>
    <mergeCell ref="F23:G23"/>
    <mergeCell ref="C21:D21"/>
    <mergeCell ref="C24:D24"/>
    <mergeCell ref="F24:G24"/>
    <mergeCell ref="C25:D25"/>
    <mergeCell ref="F25:G25"/>
    <mergeCell ref="C26:D26"/>
    <mergeCell ref="F26:G26"/>
  </mergeCells>
  <conditionalFormatting sqref="B11:H11">
    <cfRule type="containsText" dxfId="184" priority="1" operator="containsText" text="figyelem">
      <formula>NOT(ISERROR(SEARCH("figyelem",B11)))</formula>
    </cfRule>
  </conditionalFormatting>
  <conditionalFormatting sqref="B13:H13">
    <cfRule type="expression" dxfId="183" priority="19">
      <formula>B13="Igen"</formula>
    </cfRule>
    <cfRule type="expression" dxfId="182" priority="33">
      <formula>COUNTA(B13)=1</formula>
    </cfRule>
  </conditionalFormatting>
  <conditionalFormatting sqref="C15">
    <cfRule type="expression" dxfId="181" priority="32">
      <formula>COUNTA(C15)=1</formula>
    </cfRule>
  </conditionalFormatting>
  <conditionalFormatting sqref="C15:D15">
    <cfRule type="containsBlanks" dxfId="180" priority="2">
      <formula>LEN(TRIM(C15))=0</formula>
    </cfRule>
  </conditionalFormatting>
  <conditionalFormatting sqref="C23:D23 F23:G23 C25:D25 F25:G25">
    <cfRule type="containsBlanks" dxfId="179" priority="3">
      <formula>LEN(TRIM(C23))=0</formula>
    </cfRule>
  </conditionalFormatting>
  <conditionalFormatting sqref="E7:E9">
    <cfRule type="expression" dxfId="178" priority="26">
      <formula>COUNTA(E7)=1</formula>
    </cfRule>
  </conditionalFormatting>
  <conditionalFormatting sqref="E7:H9 B13:H13">
    <cfRule type="containsBlanks" dxfId="177" priority="4">
      <formula>LEN(TRIM(B7))=0</formula>
    </cfRule>
  </conditionalFormatting>
  <conditionalFormatting sqref="F18">
    <cfRule type="containsBlanks" dxfId="176" priority="34">
      <formula>LEN(TRIM(F18))=0</formula>
    </cfRule>
  </conditionalFormatting>
  <dataValidations count="4">
    <dataValidation allowBlank="1" showErrorMessage="1" prompt="A hitelkérelemben megadott adatokkal összhangban szükséges megadni." sqref="E8"/>
    <dataValidation allowBlank="1" showErrorMessage="1" prompt="A Végső Kedvezményezett nevét a hitelkérelemmel összhangban szükséges megadni. " sqref="E7"/>
    <dataValidation allowBlank="1" showInputMessage="1" showErrorMessage="1" prompt="Helység és dátum megadása." sqref="C15"/>
    <dataValidation type="list" allowBlank="1" showInputMessage="1" showErrorMessage="1" sqref="B13:H13">
      <formula1>"igen, nem"</formula1>
    </dataValidation>
  </dataValidations>
  <printOptions horizontalCentered="1"/>
  <pageMargins left="0.51181102362204722" right="0.31496062992125984" top="0.74803149606299213" bottom="0.55118110236220474" header="0.31496062992125984" footer="0.31496062992125984"/>
  <pageSetup paperSize="9" scale="85" fitToHeight="0" orientation="portrait" r:id="rId1"/>
  <headerFooter>
    <oddHeader>&amp;LMFB Zrt.&amp;C&amp;9RRF-REP-10.13.1-24 OTTHONFELÚJÍTÁSI HITELPROGRAM - &amp;A&amp;R&amp;P.oldal</oddHeader>
  </headerFooter>
  <drawing r:id="rId2"/>
  <extLst>
    <ext xmlns:x14="http://schemas.microsoft.com/office/spreadsheetml/2009/9/main" uri="{CCE6A557-97BC-4b89-ADB6-D9C93CAAB3DF}">
      <x14:dataValidations xmlns:xm="http://schemas.microsoft.com/office/excel/2006/main" count="1">
        <x14:dataValidation type="list" allowBlank="1" showErrorMessage="1" prompt="Az energetikai számításokkal összhangban kérjük az adat megadását. ">
          <x14:formula1>
            <xm:f>érv!$D$1:$D$5</xm:f>
          </x14:formula1>
          <xm:sqref>E9:H9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U91"/>
  <sheetViews>
    <sheetView showGridLines="0" zoomScale="90" zoomScaleNormal="90" zoomScaleSheetLayoutView="96" workbookViewId="0">
      <selection activeCell="D88" sqref="D88:H88"/>
    </sheetView>
  </sheetViews>
  <sheetFormatPr defaultColWidth="0" defaultRowHeight="14.4" zeroHeight="1" x14ac:dyDescent="0.3"/>
  <cols>
    <col min="1" max="1" width="0.77734375" style="95" customWidth="1"/>
    <col min="2" max="2" width="7.5546875" style="95" customWidth="1"/>
    <col min="3" max="3" width="41.77734375" style="95" customWidth="1"/>
    <col min="4" max="4" width="9.5546875" style="95" customWidth="1"/>
    <col min="5" max="5" width="7.77734375" style="95" customWidth="1"/>
    <col min="6" max="16" width="12.21875" style="95" customWidth="1"/>
    <col min="17" max="17" width="13.5546875" style="95" customWidth="1"/>
    <col min="18" max="18" width="1" style="95" customWidth="1"/>
    <col min="19" max="19" width="15.44140625" style="95" hidden="1" customWidth="1"/>
    <col min="20" max="20" width="22.77734375" style="95" hidden="1" customWidth="1"/>
    <col min="21" max="21" width="24" style="95" hidden="1" customWidth="1"/>
    <col min="22" max="16384" width="9.21875" style="95" hidden="1"/>
  </cols>
  <sheetData>
    <row r="1" spans="2:21" ht="5.0999999999999996" customHeight="1" thickBot="1" x14ac:dyDescent="0.35"/>
    <row r="2" spans="2:21" ht="21" x14ac:dyDescent="0.4">
      <c r="B2" s="480" t="s">
        <v>545</v>
      </c>
      <c r="C2" s="481"/>
      <c r="D2" s="481"/>
      <c r="E2" s="481"/>
      <c r="F2" s="481"/>
      <c r="G2" s="481"/>
      <c r="H2" s="481"/>
      <c r="I2" s="481"/>
      <c r="J2" s="481"/>
      <c r="K2" s="481"/>
      <c r="L2" s="481"/>
      <c r="M2" s="481"/>
      <c r="N2" s="481"/>
      <c r="O2" s="481"/>
      <c r="P2" s="481"/>
      <c r="Q2" s="482"/>
    </row>
    <row r="3" spans="2:21" ht="18.600000000000001" customHeight="1" thickBot="1" x14ac:dyDescent="0.35">
      <c r="B3" s="488" t="s">
        <v>204</v>
      </c>
      <c r="C3" s="489"/>
      <c r="D3" s="489"/>
      <c r="E3" s="489"/>
      <c r="F3" s="489"/>
      <c r="G3" s="489"/>
      <c r="H3" s="489"/>
      <c r="I3" s="489"/>
      <c r="J3" s="489"/>
      <c r="K3" s="489"/>
      <c r="L3" s="489"/>
      <c r="M3" s="489"/>
      <c r="N3" s="489"/>
      <c r="O3" s="489"/>
      <c r="P3" s="489"/>
      <c r="Q3" s="490"/>
    </row>
    <row r="4" spans="2:21" ht="18" customHeight="1" thickBot="1" x14ac:dyDescent="0.35">
      <c r="B4" s="484" t="s">
        <v>78</v>
      </c>
      <c r="C4" s="484"/>
      <c r="D4" s="470" t="str">
        <f>IF(ISBLANK(igenylo_neve),"",igenylo_neve)</f>
        <v xml:space="preserve">Ablak Antal </v>
      </c>
      <c r="E4" s="470"/>
      <c r="F4" s="470"/>
      <c r="G4" s="470"/>
      <c r="H4" s="470"/>
      <c r="I4" s="470"/>
      <c r="J4" s="470"/>
      <c r="K4" s="470"/>
      <c r="L4" s="470"/>
      <c r="M4" s="470"/>
      <c r="N4" s="470"/>
      <c r="O4" s="483" t="s">
        <v>205</v>
      </c>
      <c r="P4" s="483"/>
      <c r="Q4" s="51" t="str">
        <f>+'01_Alapadatok'!H5</f>
        <v>2024.06.27-től</v>
      </c>
    </row>
    <row r="5" spans="2:21" ht="4.5" hidden="1" customHeight="1" thickBot="1" x14ac:dyDescent="0.35">
      <c r="B5" s="61"/>
      <c r="C5" s="61"/>
      <c r="D5" s="471"/>
      <c r="E5" s="471"/>
      <c r="F5" s="471"/>
      <c r="G5" s="471"/>
      <c r="H5" s="471"/>
      <c r="I5" s="471"/>
      <c r="J5" s="471"/>
      <c r="K5" s="471"/>
      <c r="L5" s="471"/>
      <c r="M5" s="471"/>
      <c r="N5" s="471"/>
      <c r="O5" s="52"/>
      <c r="P5" s="53">
        <v>0.27</v>
      </c>
      <c r="Q5" s="52"/>
      <c r="R5" s="9"/>
      <c r="S5" s="9"/>
      <c r="T5" s="9"/>
      <c r="U5" s="9"/>
    </row>
    <row r="6" spans="2:21" s="216" customFormat="1" ht="11.1" customHeight="1" x14ac:dyDescent="0.3">
      <c r="B6" s="485" t="s">
        <v>447</v>
      </c>
      <c r="C6" s="486"/>
      <c r="D6" s="486"/>
      <c r="E6" s="486"/>
      <c r="F6" s="486"/>
      <c r="G6" s="486"/>
      <c r="H6" s="486"/>
      <c r="I6" s="486"/>
      <c r="J6" s="486"/>
      <c r="K6" s="486"/>
      <c r="L6" s="486"/>
      <c r="M6" s="486"/>
      <c r="N6" s="486"/>
      <c r="O6" s="486"/>
      <c r="P6" s="486"/>
      <c r="Q6" s="487"/>
      <c r="R6" s="54"/>
      <c r="S6" s="54"/>
      <c r="T6" s="54"/>
      <c r="U6" s="54"/>
    </row>
    <row r="7" spans="2:21" s="216" customFormat="1" ht="13.05" customHeight="1" x14ac:dyDescent="0.3">
      <c r="B7" s="474" t="s">
        <v>48</v>
      </c>
      <c r="C7" s="423"/>
      <c r="D7" s="475" t="s">
        <v>226</v>
      </c>
      <c r="E7" s="466" t="s">
        <v>227</v>
      </c>
      <c r="F7" s="461" t="s">
        <v>52</v>
      </c>
      <c r="G7" s="461"/>
      <c r="H7" s="461" t="s">
        <v>59</v>
      </c>
      <c r="I7" s="461"/>
      <c r="J7" s="461" t="s">
        <v>155</v>
      </c>
      <c r="K7" s="461"/>
      <c r="L7" s="461" t="s">
        <v>223</v>
      </c>
      <c r="M7" s="461"/>
      <c r="N7" s="461" t="s">
        <v>224</v>
      </c>
      <c r="O7" s="461"/>
      <c r="P7" s="171" t="s">
        <v>153</v>
      </c>
      <c r="Q7" s="172" t="s">
        <v>154</v>
      </c>
      <c r="R7" s="54"/>
      <c r="S7" s="54"/>
    </row>
    <row r="8" spans="2:21" s="216" customFormat="1" ht="13.8" x14ac:dyDescent="0.3">
      <c r="B8" s="474"/>
      <c r="C8" s="423"/>
      <c r="D8" s="475"/>
      <c r="E8" s="466"/>
      <c r="F8" s="171" t="s">
        <v>228</v>
      </c>
      <c r="G8" s="171" t="s">
        <v>229</v>
      </c>
      <c r="H8" s="171" t="s">
        <v>228</v>
      </c>
      <c r="I8" s="171" t="s">
        <v>229</v>
      </c>
      <c r="J8" s="171" t="s">
        <v>228</v>
      </c>
      <c r="K8" s="171" t="s">
        <v>229</v>
      </c>
      <c r="L8" s="171" t="s">
        <v>228</v>
      </c>
      <c r="M8" s="171" t="s">
        <v>229</v>
      </c>
      <c r="N8" s="171" t="s">
        <v>228</v>
      </c>
      <c r="O8" s="171" t="s">
        <v>229</v>
      </c>
      <c r="P8" s="461" t="s">
        <v>225</v>
      </c>
      <c r="Q8" s="462"/>
      <c r="R8" s="54"/>
      <c r="S8" s="54"/>
    </row>
    <row r="9" spans="2:21" s="216" customFormat="1" ht="64.05" customHeight="1" x14ac:dyDescent="0.3">
      <c r="B9" s="476" t="s">
        <v>220</v>
      </c>
      <c r="C9" s="477"/>
      <c r="D9" s="294">
        <v>9.14</v>
      </c>
      <c r="E9" s="75" t="s">
        <v>221</v>
      </c>
      <c r="F9" s="292">
        <v>101043</v>
      </c>
      <c r="G9" s="292">
        <v>40422</v>
      </c>
      <c r="H9" s="293">
        <v>0.27</v>
      </c>
      <c r="I9" s="293">
        <v>0.27</v>
      </c>
      <c r="J9" s="218">
        <f t="shared" ref="J9:K12" si="0">IFERROR(ROUND(IF(H9="","",F9*(1+H9)),0),0)</f>
        <v>128325</v>
      </c>
      <c r="K9" s="218">
        <f t="shared" si="0"/>
        <v>51336</v>
      </c>
      <c r="L9" s="217">
        <f>IF(ISBLANK(H9),0,IF(J9&gt;érv!F3,0,ROUND(IFERROR((D9*F9),0),0)))</f>
        <v>923533</v>
      </c>
      <c r="M9" s="217">
        <f>IF(ISBLANK(I9),0,IF(K9&gt;érv!G3,0,ROUND(IFERROR((D9*G9),"0"),0)))</f>
        <v>369457</v>
      </c>
      <c r="N9" s="217">
        <f>IF(J9&gt;érv!F3,0,IFERROR(ROUND(J9*D9,0),0))</f>
        <v>1172891</v>
      </c>
      <c r="O9" s="217">
        <f>IF(K9&gt;érv!G3,0,IFERROR(ROUND(M9*(1+I9),0),0))</f>
        <v>469210</v>
      </c>
      <c r="P9" s="217">
        <f>L9+M9</f>
        <v>1292990</v>
      </c>
      <c r="Q9" s="219">
        <f>IFERROR((N9+O9),0)</f>
        <v>1642101</v>
      </c>
      <c r="R9" s="54"/>
      <c r="S9" s="54"/>
    </row>
    <row r="10" spans="2:21" s="216" customFormat="1" ht="65.099999999999994" customHeight="1" x14ac:dyDescent="0.3">
      <c r="B10" s="476" t="s">
        <v>219</v>
      </c>
      <c r="C10" s="477"/>
      <c r="D10" s="294"/>
      <c r="E10" s="75" t="s">
        <v>221</v>
      </c>
      <c r="F10" s="292"/>
      <c r="G10" s="292"/>
      <c r="H10" s="293"/>
      <c r="I10" s="293"/>
      <c r="J10" s="218">
        <f t="shared" si="0"/>
        <v>0</v>
      </c>
      <c r="K10" s="218">
        <f t="shared" si="0"/>
        <v>0</v>
      </c>
      <c r="L10" s="217">
        <f>IF(ISBLANK(H10),0,IF(J10&gt;érv!F4,0,ROUND(IFERROR((D10*F10),0),0)))</f>
        <v>0</v>
      </c>
      <c r="M10" s="217">
        <f>IF(ISBLANK(I10),0,IF(K10&gt;érv!G4,0,ROUND(IFERROR((D10*G10),"0"),0)))</f>
        <v>0</v>
      </c>
      <c r="N10" s="217">
        <f>IF(J10&gt;érv!F4,0,IFERROR(ROUND(J10*D10,0),0))</f>
        <v>0</v>
      </c>
      <c r="O10" s="217">
        <f>IF(K10&gt;érv!G4,0,IFERROR(ROUND(M10*(1+I10),0),0))</f>
        <v>0</v>
      </c>
      <c r="P10" s="217">
        <f t="shared" ref="P10:P12" si="1">L10+M10</f>
        <v>0</v>
      </c>
      <c r="Q10" s="219">
        <f t="shared" ref="Q10:Q12" si="2">IFERROR((N10+O10),0)</f>
        <v>0</v>
      </c>
      <c r="R10" s="54"/>
      <c r="S10" s="54"/>
    </row>
    <row r="11" spans="2:21" s="216" customFormat="1" ht="52.5" customHeight="1" x14ac:dyDescent="0.3">
      <c r="B11" s="476" t="s">
        <v>405</v>
      </c>
      <c r="C11" s="477"/>
      <c r="D11" s="294"/>
      <c r="E11" s="75" t="s">
        <v>221</v>
      </c>
      <c r="F11" s="292"/>
      <c r="G11" s="292"/>
      <c r="H11" s="293"/>
      <c r="I11" s="293"/>
      <c r="J11" s="218">
        <f t="shared" si="0"/>
        <v>0</v>
      </c>
      <c r="K11" s="218">
        <f t="shared" si="0"/>
        <v>0</v>
      </c>
      <c r="L11" s="217">
        <f>IF(ISBLANK(H11),0,IF(J11&gt;érv!F5,0,ROUND(IFERROR((D11*F11),0),0)))</f>
        <v>0</v>
      </c>
      <c r="M11" s="217">
        <f>IF(ISBLANK(I11),0,IF(K11&gt;érv!G5,0,ROUND(IFERROR((D11*G11),"0"),0)))</f>
        <v>0</v>
      </c>
      <c r="N11" s="217">
        <f>IF(J11&gt;érv!F5,0,IFERROR(ROUND(J11*D11,0),0))</f>
        <v>0</v>
      </c>
      <c r="O11" s="217">
        <f>IF(K11&gt;érv!G5,0,IFERROR(ROUND(M11*(1+I11),0),0))</f>
        <v>0</v>
      </c>
      <c r="P11" s="217">
        <f t="shared" si="1"/>
        <v>0</v>
      </c>
      <c r="Q11" s="219">
        <f t="shared" si="2"/>
        <v>0</v>
      </c>
      <c r="R11" s="54"/>
      <c r="S11" s="54"/>
    </row>
    <row r="12" spans="2:21" s="216" customFormat="1" ht="51" customHeight="1" x14ac:dyDescent="0.3">
      <c r="B12" s="476" t="s">
        <v>406</v>
      </c>
      <c r="C12" s="477"/>
      <c r="D12" s="294"/>
      <c r="E12" s="75" t="s">
        <v>221</v>
      </c>
      <c r="F12" s="292"/>
      <c r="G12" s="292"/>
      <c r="H12" s="293"/>
      <c r="I12" s="293"/>
      <c r="J12" s="218">
        <f t="shared" si="0"/>
        <v>0</v>
      </c>
      <c r="K12" s="218">
        <f t="shared" si="0"/>
        <v>0</v>
      </c>
      <c r="L12" s="217">
        <f>IF(ISBLANK(H12),0,IF(J12&gt;érv!F6,0,ROUND(IFERROR((D12*F12),0),0)))</f>
        <v>0</v>
      </c>
      <c r="M12" s="217">
        <f>IF(ISBLANK(I12),0,IF(K12&gt;érv!G6,0,ROUND(IFERROR((D12*G12),"0"),0)))</f>
        <v>0</v>
      </c>
      <c r="N12" s="217">
        <f>IF(J12&gt;érv!F6,0,IFERROR(ROUND(J12*D12,0),0))</f>
        <v>0</v>
      </c>
      <c r="O12" s="217">
        <f>IF(K12&gt;érv!G6,0,IFERROR(ROUND(M12*(1+I12),0),0))</f>
        <v>0</v>
      </c>
      <c r="P12" s="217">
        <f t="shared" si="1"/>
        <v>0</v>
      </c>
      <c r="Q12" s="219">
        <f t="shared" si="2"/>
        <v>0</v>
      </c>
      <c r="R12" s="54"/>
      <c r="S12" s="54"/>
    </row>
    <row r="13" spans="2:21" s="216" customFormat="1" ht="13.5" customHeight="1" thickBot="1" x14ac:dyDescent="0.35">
      <c r="B13" s="493" t="s">
        <v>58</v>
      </c>
      <c r="C13" s="494"/>
      <c r="D13" s="494"/>
      <c r="E13" s="494"/>
      <c r="F13" s="494"/>
      <c r="G13" s="494"/>
      <c r="H13" s="494"/>
      <c r="I13" s="494"/>
      <c r="J13" s="494"/>
      <c r="K13" s="495"/>
      <c r="L13" s="478">
        <f>SUM(L9:M12)</f>
        <v>1292990</v>
      </c>
      <c r="M13" s="479"/>
      <c r="N13" s="478">
        <f>IFERROR(SUM(N9:O12),0)</f>
        <v>1642101</v>
      </c>
      <c r="O13" s="479"/>
      <c r="P13" s="146">
        <f>SUM(P9:P12)</f>
        <v>1292990</v>
      </c>
      <c r="Q13" s="147">
        <f>SUM(Q9:Q12)</f>
        <v>1642101</v>
      </c>
      <c r="R13" s="54"/>
      <c r="S13" s="54"/>
    </row>
    <row r="14" spans="2:21" s="216" customFormat="1" ht="13.5" customHeight="1" thickBot="1" x14ac:dyDescent="0.35">
      <c r="B14" s="45"/>
      <c r="C14" s="45"/>
      <c r="D14" s="45"/>
      <c r="E14" s="45"/>
      <c r="F14" s="45"/>
      <c r="G14" s="45"/>
      <c r="H14" s="45"/>
      <c r="I14" s="45"/>
      <c r="J14" s="506" t="str">
        <f>IF(OR(J9&gt;érv!F3,K9&gt;érv!G3,J10&gt;érv!F4,K10&gt;érv!G4,J11&gt;érv!F5,K11&gt;érv!G5,J12&gt;érv!F6,K12&gt;érv!G6),"A pirossal jelzett költségtétel meghaladja a Felhívásban rögzített fajlagos maximum költséget!","")</f>
        <v/>
      </c>
      <c r="K14" s="506"/>
      <c r="L14" s="506"/>
      <c r="M14" s="506"/>
      <c r="N14" s="506"/>
      <c r="O14" s="506"/>
      <c r="P14" s="506"/>
      <c r="Q14" s="506"/>
      <c r="R14" s="54"/>
      <c r="S14" s="54"/>
      <c r="T14" s="54"/>
      <c r="U14" s="54"/>
    </row>
    <row r="15" spans="2:21" s="216" customFormat="1" ht="13.05" customHeight="1" x14ac:dyDescent="0.3">
      <c r="B15" s="485" t="s">
        <v>476</v>
      </c>
      <c r="C15" s="486"/>
      <c r="D15" s="486"/>
      <c r="E15" s="486"/>
      <c r="F15" s="486"/>
      <c r="G15" s="486"/>
      <c r="H15" s="486"/>
      <c r="I15" s="486"/>
      <c r="J15" s="486"/>
      <c r="K15" s="486"/>
      <c r="L15" s="486"/>
      <c r="M15" s="486"/>
      <c r="N15" s="486"/>
      <c r="O15" s="486"/>
      <c r="P15" s="486"/>
      <c r="Q15" s="487"/>
    </row>
    <row r="16" spans="2:21" s="220" customFormat="1" ht="13.05" customHeight="1" x14ac:dyDescent="0.3">
      <c r="B16" s="474" t="s">
        <v>48</v>
      </c>
      <c r="C16" s="423"/>
      <c r="D16" s="466" t="s">
        <v>60</v>
      </c>
      <c r="E16" s="466" t="s">
        <v>51</v>
      </c>
      <c r="F16" s="461" t="s">
        <v>52</v>
      </c>
      <c r="G16" s="461"/>
      <c r="H16" s="461" t="s">
        <v>59</v>
      </c>
      <c r="I16" s="461"/>
      <c r="J16" s="461" t="s">
        <v>155</v>
      </c>
      <c r="K16" s="461"/>
      <c r="L16" s="461" t="s">
        <v>223</v>
      </c>
      <c r="M16" s="461"/>
      <c r="N16" s="461" t="s">
        <v>224</v>
      </c>
      <c r="O16" s="461"/>
      <c r="P16" s="171" t="s">
        <v>153</v>
      </c>
      <c r="Q16" s="172" t="s">
        <v>154</v>
      </c>
    </row>
    <row r="17" spans="2:17" s="220" customFormat="1" ht="13.8" x14ac:dyDescent="0.3">
      <c r="B17" s="474"/>
      <c r="C17" s="423"/>
      <c r="D17" s="466"/>
      <c r="E17" s="466"/>
      <c r="F17" s="171" t="s">
        <v>228</v>
      </c>
      <c r="G17" s="171" t="s">
        <v>229</v>
      </c>
      <c r="H17" s="171" t="s">
        <v>228</v>
      </c>
      <c r="I17" s="171" t="s">
        <v>229</v>
      </c>
      <c r="J17" s="171" t="s">
        <v>228</v>
      </c>
      <c r="K17" s="171" t="s">
        <v>229</v>
      </c>
      <c r="L17" s="171" t="s">
        <v>228</v>
      </c>
      <c r="M17" s="171" t="s">
        <v>229</v>
      </c>
      <c r="N17" s="171" t="s">
        <v>228</v>
      </c>
      <c r="O17" s="171" t="s">
        <v>229</v>
      </c>
      <c r="P17" s="461" t="s">
        <v>225</v>
      </c>
      <c r="Q17" s="462"/>
    </row>
    <row r="18" spans="2:17" s="220" customFormat="1" ht="15" x14ac:dyDescent="0.3">
      <c r="B18" s="472" t="s">
        <v>407</v>
      </c>
      <c r="C18" s="473"/>
      <c r="D18" s="294"/>
      <c r="E18" s="75" t="s">
        <v>221</v>
      </c>
      <c r="F18" s="296"/>
      <c r="G18" s="296"/>
      <c r="H18" s="293"/>
      <c r="I18" s="293"/>
      <c r="J18" s="217">
        <f t="shared" ref="J18:J38" si="3">IFERROR(ROUND(IF(H18="","",F18*(1+H18)),0),0)</f>
        <v>0</v>
      </c>
      <c r="K18" s="217">
        <f t="shared" ref="K18:K38" si="4">IFERROR(ROUND(IF(I18="","",G18*(1+I18)),0),0)</f>
        <v>0</v>
      </c>
      <c r="L18" s="217">
        <f>IF(ISBLANK(H18),0,IF(J18&gt;érv!F10,0,ROUNDUP(IFERROR((D18*F18),0),0)))</f>
        <v>0</v>
      </c>
      <c r="M18" s="217">
        <f>IF(ISBLANK(I18),0,IF(K18&gt;érv!G10,0,ROUND(IFERROR((D18*G18),"0"),0)))</f>
        <v>0</v>
      </c>
      <c r="N18" s="217" t="str">
        <f>IF(J18&gt;érv!F10,0,IF(H18="","",IFERROR(ROUND(J18*D18,0),0)))</f>
        <v/>
      </c>
      <c r="O18" s="217">
        <f>IF(K18&gt;érv!G10,0,IFERROR(ROUND(M18*(1+I18),0),0))</f>
        <v>0</v>
      </c>
      <c r="P18" s="217">
        <f t="shared" ref="P18:P38" si="5">L18+M18</f>
        <v>0</v>
      </c>
      <c r="Q18" s="219">
        <f>IFERROR((N18+O18),0)</f>
        <v>0</v>
      </c>
    </row>
    <row r="19" spans="2:17" s="220" customFormat="1" ht="15" x14ac:dyDescent="0.3">
      <c r="B19" s="472" t="s">
        <v>408</v>
      </c>
      <c r="C19" s="473"/>
      <c r="D19" s="294"/>
      <c r="E19" s="75" t="s">
        <v>221</v>
      </c>
      <c r="F19" s="296"/>
      <c r="G19" s="296"/>
      <c r="H19" s="293"/>
      <c r="I19" s="293"/>
      <c r="J19" s="217">
        <f t="shared" si="3"/>
        <v>0</v>
      </c>
      <c r="K19" s="217">
        <f t="shared" si="4"/>
        <v>0</v>
      </c>
      <c r="L19" s="217">
        <f>IF(ISBLANK(H19),0,IF(J19&gt;érv!F11,0,ROUNDUP(IFERROR((D19*F19),0),0)))</f>
        <v>0</v>
      </c>
      <c r="M19" s="217">
        <f>IF(ISBLANK(I19),0,IF(K19&gt;érv!G11,0,ROUND(IFERROR((D19*G19),"0"),0)))</f>
        <v>0</v>
      </c>
      <c r="N19" s="217" t="str">
        <f>IF(J19&gt;érv!F11,0,IF(H19="","",IFERROR(ROUND(J19*D19,0),0)))</f>
        <v/>
      </c>
      <c r="O19" s="217">
        <f>IF(K19&gt;érv!G11,0,IFERROR(ROUND(M19*(1+I19),0),0))</f>
        <v>0</v>
      </c>
      <c r="P19" s="217">
        <f t="shared" si="5"/>
        <v>0</v>
      </c>
      <c r="Q19" s="219">
        <f t="shared" ref="Q19:Q38" si="6">IFERROR((N19+O19),0)</f>
        <v>0</v>
      </c>
    </row>
    <row r="20" spans="2:17" s="220" customFormat="1" ht="15" x14ac:dyDescent="0.3">
      <c r="B20" s="472" t="s">
        <v>409</v>
      </c>
      <c r="C20" s="473"/>
      <c r="D20" s="294"/>
      <c r="E20" s="75" t="s">
        <v>221</v>
      </c>
      <c r="F20" s="296"/>
      <c r="G20" s="296"/>
      <c r="H20" s="293"/>
      <c r="I20" s="293"/>
      <c r="J20" s="217">
        <f t="shared" si="3"/>
        <v>0</v>
      </c>
      <c r="K20" s="217">
        <f t="shared" si="4"/>
        <v>0</v>
      </c>
      <c r="L20" s="217">
        <f>IF(ISBLANK(H20),0,IF(J20&gt;érv!F12,0,ROUNDUP(IFERROR((D20*F20),0),0)))</f>
        <v>0</v>
      </c>
      <c r="M20" s="217">
        <f>IF(ISBLANK(I20),0,IF(K20&gt;érv!G12,0,ROUND(IFERROR((D20*G20),"0"),0)))</f>
        <v>0</v>
      </c>
      <c r="N20" s="217" t="str">
        <f>IF(J20&gt;érv!F12,0,IF(H20="","",IFERROR(ROUND(J20*D20,0),0)))</f>
        <v/>
      </c>
      <c r="O20" s="217">
        <f>IF(K20&gt;érv!G12,0,IFERROR(ROUND(M20*(1+I20),0),0))</f>
        <v>0</v>
      </c>
      <c r="P20" s="217">
        <f t="shared" si="5"/>
        <v>0</v>
      </c>
      <c r="Q20" s="219">
        <f t="shared" si="6"/>
        <v>0</v>
      </c>
    </row>
    <row r="21" spans="2:17" s="220" customFormat="1" ht="16.5" customHeight="1" x14ac:dyDescent="0.3">
      <c r="B21" s="472" t="s">
        <v>410</v>
      </c>
      <c r="C21" s="473"/>
      <c r="D21" s="294"/>
      <c r="E21" s="75" t="s">
        <v>221</v>
      </c>
      <c r="F21" s="296"/>
      <c r="G21" s="296"/>
      <c r="H21" s="293"/>
      <c r="I21" s="293"/>
      <c r="J21" s="217">
        <f t="shared" si="3"/>
        <v>0</v>
      </c>
      <c r="K21" s="217">
        <f t="shared" si="4"/>
        <v>0</v>
      </c>
      <c r="L21" s="217">
        <f>IF(ISBLANK(H21),0,IF(J21&gt;érv!F13,0,ROUNDUP(IFERROR((D21*F21),0),0)))</f>
        <v>0</v>
      </c>
      <c r="M21" s="217">
        <f>IF(ISBLANK(I21),0,IF(K21&gt;érv!G13,0,ROUND(IFERROR((D21*G21),"0"),0)))</f>
        <v>0</v>
      </c>
      <c r="N21" s="217" t="str">
        <f>IF(J21&gt;érv!F13,0,IF(H21="","",IFERROR(ROUND(J21*D21,0),0)))</f>
        <v/>
      </c>
      <c r="O21" s="217">
        <f>IF(K21&gt;érv!G13,0,IFERROR(ROUND(M21*(1+I21),0),0))</f>
        <v>0</v>
      </c>
      <c r="P21" s="217">
        <f t="shared" si="5"/>
        <v>0</v>
      </c>
      <c r="Q21" s="219">
        <f t="shared" si="6"/>
        <v>0</v>
      </c>
    </row>
    <row r="22" spans="2:17" s="220" customFormat="1" ht="16.5" customHeight="1" x14ac:dyDescent="0.3">
      <c r="B22" s="472" t="s">
        <v>411</v>
      </c>
      <c r="C22" s="473"/>
      <c r="D22" s="294"/>
      <c r="E22" s="75" t="s">
        <v>221</v>
      </c>
      <c r="F22" s="296"/>
      <c r="G22" s="296"/>
      <c r="H22" s="293"/>
      <c r="I22" s="293"/>
      <c r="J22" s="217">
        <f t="shared" si="3"/>
        <v>0</v>
      </c>
      <c r="K22" s="217">
        <f t="shared" si="4"/>
        <v>0</v>
      </c>
      <c r="L22" s="217">
        <f>IF(ISBLANK(H22),0,IF(J22&gt;érv!F14,0,ROUNDUP(IFERROR((D22*F22),0),0)))</f>
        <v>0</v>
      </c>
      <c r="M22" s="217">
        <f>IF(ISBLANK(I22),0,IF(K22&gt;érv!G14,0,ROUND(IFERROR((D22*G22),"0"),0)))</f>
        <v>0</v>
      </c>
      <c r="N22" s="217" t="str">
        <f>IF(J22&gt;érv!F14,0,IF(H22="","",IFERROR(ROUND(J22*D22,0),0)))</f>
        <v/>
      </c>
      <c r="O22" s="217">
        <f>IF(K22&gt;érv!G14,0,IFERROR(ROUND(M22*(1+I22),0),0))</f>
        <v>0</v>
      </c>
      <c r="P22" s="217">
        <f t="shared" si="5"/>
        <v>0</v>
      </c>
      <c r="Q22" s="219">
        <f t="shared" si="6"/>
        <v>0</v>
      </c>
    </row>
    <row r="23" spans="2:17" s="220" customFormat="1" ht="16.5" customHeight="1" x14ac:dyDescent="0.3">
      <c r="B23" s="472" t="s">
        <v>412</v>
      </c>
      <c r="C23" s="473"/>
      <c r="D23" s="294"/>
      <c r="E23" s="75" t="s">
        <v>221</v>
      </c>
      <c r="F23" s="296"/>
      <c r="G23" s="296"/>
      <c r="H23" s="293"/>
      <c r="I23" s="293"/>
      <c r="J23" s="217">
        <f t="shared" si="3"/>
        <v>0</v>
      </c>
      <c r="K23" s="217">
        <f t="shared" si="4"/>
        <v>0</v>
      </c>
      <c r="L23" s="217">
        <f>IF(ISBLANK(H23),0,IF(J23&gt;érv!F15,0,ROUNDUP(IFERROR((D23*F23),0),0)))</f>
        <v>0</v>
      </c>
      <c r="M23" s="217">
        <f>IF(ISBLANK(I23),0,IF(K23&gt;érv!G15,0,ROUND(IFERROR((D23*G23),"0"),0)))</f>
        <v>0</v>
      </c>
      <c r="N23" s="217" t="str">
        <f>IF(J23&gt;érv!F15,0,IF(H23="","",IFERROR(ROUND(J23*D23,0),0)))</f>
        <v/>
      </c>
      <c r="O23" s="217">
        <f>IF(K23&gt;érv!G15,0,IFERROR(ROUND(M23*(1+I23),0),0))</f>
        <v>0</v>
      </c>
      <c r="P23" s="217">
        <f t="shared" si="5"/>
        <v>0</v>
      </c>
      <c r="Q23" s="219">
        <f t="shared" si="6"/>
        <v>0</v>
      </c>
    </row>
    <row r="24" spans="2:17" s="220" customFormat="1" ht="16.5" customHeight="1" x14ac:dyDescent="0.3">
      <c r="B24" s="472" t="s">
        <v>413</v>
      </c>
      <c r="C24" s="473"/>
      <c r="D24" s="294"/>
      <c r="E24" s="75" t="s">
        <v>221</v>
      </c>
      <c r="F24" s="296"/>
      <c r="G24" s="296"/>
      <c r="H24" s="293"/>
      <c r="I24" s="293"/>
      <c r="J24" s="217">
        <f t="shared" si="3"/>
        <v>0</v>
      </c>
      <c r="K24" s="217">
        <f t="shared" si="4"/>
        <v>0</v>
      </c>
      <c r="L24" s="217">
        <f>IF(ISBLANK(H24),0,IF(J24&gt;érv!F16,0,ROUNDUP(IFERROR((D24*F24),0),0)))</f>
        <v>0</v>
      </c>
      <c r="M24" s="217">
        <f>IF(ISBLANK(I24),0,IF(K24&gt;érv!G16,0,ROUND(IFERROR((D24*G24),"0"),0)))</f>
        <v>0</v>
      </c>
      <c r="N24" s="217" t="str">
        <f>IF(J24&gt;érv!F16,0,IF(H24="","",IFERROR(ROUND(J24*D24,0),0)))</f>
        <v/>
      </c>
      <c r="O24" s="217">
        <f>IF(K24&gt;érv!G16,0,IFERROR(ROUND(M24*(1+I24),0),0))</f>
        <v>0</v>
      </c>
      <c r="P24" s="217">
        <f t="shared" si="5"/>
        <v>0</v>
      </c>
      <c r="Q24" s="219">
        <f t="shared" si="6"/>
        <v>0</v>
      </c>
    </row>
    <row r="25" spans="2:17" s="220" customFormat="1" ht="16.5" customHeight="1" x14ac:dyDescent="0.3">
      <c r="B25" s="472" t="s">
        <v>414</v>
      </c>
      <c r="C25" s="473"/>
      <c r="D25" s="294"/>
      <c r="E25" s="75" t="s">
        <v>221</v>
      </c>
      <c r="F25" s="296"/>
      <c r="G25" s="296"/>
      <c r="H25" s="293"/>
      <c r="I25" s="293"/>
      <c r="J25" s="217">
        <f t="shared" si="3"/>
        <v>0</v>
      </c>
      <c r="K25" s="217">
        <f t="shared" si="4"/>
        <v>0</v>
      </c>
      <c r="L25" s="217">
        <f>IF(ISBLANK(H25),0,IF(J25&gt;érv!F17,0,ROUNDUP(IFERROR((D25*F25),0),0)))</f>
        <v>0</v>
      </c>
      <c r="M25" s="217">
        <f>IF(ISBLANK(I25),0,IF(K25&gt;érv!G17,0,ROUND(IFERROR((D25*G25),"0"),0)))</f>
        <v>0</v>
      </c>
      <c r="N25" s="217" t="str">
        <f>IF(J25&gt;érv!F17,0,IF(H25="","",IFERROR(ROUND(J25*D25,0),0)))</f>
        <v/>
      </c>
      <c r="O25" s="217">
        <f>IF(K25&gt;érv!G17,0,IFERROR(ROUND(M25*(1+I25),0),0))</f>
        <v>0</v>
      </c>
      <c r="P25" s="217">
        <f t="shared" si="5"/>
        <v>0</v>
      </c>
      <c r="Q25" s="219">
        <f t="shared" si="6"/>
        <v>0</v>
      </c>
    </row>
    <row r="26" spans="2:17" s="220" customFormat="1" ht="16.5" customHeight="1" x14ac:dyDescent="0.3">
      <c r="B26" s="472" t="s">
        <v>415</v>
      </c>
      <c r="C26" s="473"/>
      <c r="D26" s="294"/>
      <c r="E26" s="75" t="s">
        <v>221</v>
      </c>
      <c r="F26" s="296"/>
      <c r="G26" s="296"/>
      <c r="H26" s="293"/>
      <c r="I26" s="293"/>
      <c r="J26" s="217">
        <f t="shared" si="3"/>
        <v>0</v>
      </c>
      <c r="K26" s="217">
        <f t="shared" si="4"/>
        <v>0</v>
      </c>
      <c r="L26" s="217">
        <f>IF(ISBLANK(H26),0,IF(J26&gt;érv!F18,0,ROUNDUP(IFERROR((D26*F26),0),0)))</f>
        <v>0</v>
      </c>
      <c r="M26" s="217">
        <f>IF(ISBLANK(I26),0,IF(K26&gt;érv!G18,0,ROUND(IFERROR((D26*G26),"0"),0)))</f>
        <v>0</v>
      </c>
      <c r="N26" s="217" t="str">
        <f>IF(J26&gt;érv!F18,0,IF(H26="","",IFERROR(ROUND(J26*D26,0),0)))</f>
        <v/>
      </c>
      <c r="O26" s="217">
        <f>IF(K26&gt;érv!G18,0,IFERROR(ROUND(M26*(1+I26),0),0))</f>
        <v>0</v>
      </c>
      <c r="P26" s="217">
        <f t="shared" si="5"/>
        <v>0</v>
      </c>
      <c r="Q26" s="219">
        <f t="shared" si="6"/>
        <v>0</v>
      </c>
    </row>
    <row r="27" spans="2:17" s="220" customFormat="1" ht="16.5" customHeight="1" x14ac:dyDescent="0.3">
      <c r="B27" s="472" t="s">
        <v>416</v>
      </c>
      <c r="C27" s="473"/>
      <c r="D27" s="294"/>
      <c r="E27" s="75" t="s">
        <v>221</v>
      </c>
      <c r="F27" s="296"/>
      <c r="G27" s="296"/>
      <c r="H27" s="293"/>
      <c r="I27" s="293"/>
      <c r="J27" s="217">
        <f t="shared" si="3"/>
        <v>0</v>
      </c>
      <c r="K27" s="217">
        <f t="shared" si="4"/>
        <v>0</v>
      </c>
      <c r="L27" s="217">
        <f>IF(ISBLANK(H27),0,IF(J27&gt;érv!F19,0,ROUNDUP(IFERROR((D27*F27),0),0)))</f>
        <v>0</v>
      </c>
      <c r="M27" s="217">
        <f>IF(ISBLANK(I27),0,IF(K27&gt;érv!G19,0,ROUND(IFERROR((D27*G27),"0"),0)))</f>
        <v>0</v>
      </c>
      <c r="N27" s="217" t="str">
        <f>IF(J27&gt;érv!F19,0,IF(H27="","",IFERROR(ROUND(J27*D27,0),0)))</f>
        <v/>
      </c>
      <c r="O27" s="217">
        <f>IF(K27&gt;érv!G19,0,IFERROR(ROUND(M27*(1+I27),0),0))</f>
        <v>0</v>
      </c>
      <c r="P27" s="217">
        <f t="shared" si="5"/>
        <v>0</v>
      </c>
      <c r="Q27" s="219">
        <f t="shared" si="6"/>
        <v>0</v>
      </c>
    </row>
    <row r="28" spans="2:17" s="220" customFormat="1" ht="16.5" customHeight="1" x14ac:dyDescent="0.3">
      <c r="B28" s="472" t="s">
        <v>417</v>
      </c>
      <c r="C28" s="473"/>
      <c r="D28" s="294"/>
      <c r="E28" s="75" t="s">
        <v>221</v>
      </c>
      <c r="F28" s="296"/>
      <c r="G28" s="296"/>
      <c r="H28" s="293"/>
      <c r="I28" s="293"/>
      <c r="J28" s="217">
        <f t="shared" si="3"/>
        <v>0</v>
      </c>
      <c r="K28" s="217">
        <f t="shared" si="4"/>
        <v>0</v>
      </c>
      <c r="L28" s="217">
        <f>IF(ISBLANK(H28),0,IF(J28&gt;érv!F20,0,ROUNDUP(IFERROR((D28*F28),0),0)))</f>
        <v>0</v>
      </c>
      <c r="M28" s="217">
        <f>IF(ISBLANK(I28),0,IF(K28&gt;érv!G20,0,ROUND(IFERROR((D28*G28),"0"),0)))</f>
        <v>0</v>
      </c>
      <c r="N28" s="217" t="str">
        <f>IF(J28&gt;érv!F20,0,IF(H28="","",IFERROR(ROUND(J28*D28,0),0)))</f>
        <v/>
      </c>
      <c r="O28" s="217">
        <f>IF(K28&gt;érv!G20,0,IFERROR(ROUND(M28*(1+I28),0),0))</f>
        <v>0</v>
      </c>
      <c r="P28" s="217">
        <f t="shared" si="5"/>
        <v>0</v>
      </c>
      <c r="Q28" s="219">
        <f t="shared" si="6"/>
        <v>0</v>
      </c>
    </row>
    <row r="29" spans="2:17" s="220" customFormat="1" ht="16.5" customHeight="1" x14ac:dyDescent="0.3">
      <c r="B29" s="472" t="s">
        <v>418</v>
      </c>
      <c r="C29" s="473"/>
      <c r="D29" s="294"/>
      <c r="E29" s="75" t="s">
        <v>221</v>
      </c>
      <c r="F29" s="296"/>
      <c r="G29" s="296"/>
      <c r="H29" s="293"/>
      <c r="I29" s="293"/>
      <c r="J29" s="217">
        <f t="shared" si="3"/>
        <v>0</v>
      </c>
      <c r="K29" s="217">
        <f t="shared" si="4"/>
        <v>0</v>
      </c>
      <c r="L29" s="217">
        <f>IF(ISBLANK(H29),0,IF(J29&gt;érv!F21,0,ROUNDUP(IFERROR((D29*F29),0),0)))</f>
        <v>0</v>
      </c>
      <c r="M29" s="217">
        <f>IF(ISBLANK(I29),0,IF(K29&gt;érv!G21,0,ROUND(IFERROR((D29*G29),"0"),0)))</f>
        <v>0</v>
      </c>
      <c r="N29" s="217" t="str">
        <f>IF(J29&gt;érv!F21,0,IF(H29="","",IFERROR(ROUND(J29*D29,0),0)))</f>
        <v/>
      </c>
      <c r="O29" s="217">
        <f>IF(K29&gt;érv!G21,0,IFERROR(ROUND(M29*(1+I29),0),0))</f>
        <v>0</v>
      </c>
      <c r="P29" s="217">
        <f t="shared" si="5"/>
        <v>0</v>
      </c>
      <c r="Q29" s="219">
        <f t="shared" si="6"/>
        <v>0</v>
      </c>
    </row>
    <row r="30" spans="2:17" s="220" customFormat="1" ht="16.5" customHeight="1" x14ac:dyDescent="0.3">
      <c r="B30" s="472" t="s">
        <v>419</v>
      </c>
      <c r="C30" s="473"/>
      <c r="D30" s="294"/>
      <c r="E30" s="75" t="s">
        <v>221</v>
      </c>
      <c r="F30" s="296"/>
      <c r="G30" s="296"/>
      <c r="H30" s="293"/>
      <c r="I30" s="293"/>
      <c r="J30" s="217">
        <f t="shared" si="3"/>
        <v>0</v>
      </c>
      <c r="K30" s="217">
        <f t="shared" si="4"/>
        <v>0</v>
      </c>
      <c r="L30" s="217">
        <f>IF(ISBLANK(H30),0,IF(J30&gt;érv!F22,0,ROUNDUP(IFERROR((D30*F30),0),0)))</f>
        <v>0</v>
      </c>
      <c r="M30" s="217">
        <f>IF(ISBLANK(I30),0,IF(K30&gt;érv!G22,0,ROUND(IFERROR((D30*G30),"0"),0)))</f>
        <v>0</v>
      </c>
      <c r="N30" s="217" t="str">
        <f>IF(J30&gt;érv!F22,0,IF(H30="","",IFERROR(ROUND(J30*D30,0),0)))</f>
        <v/>
      </c>
      <c r="O30" s="217">
        <f>IF(K30&gt;érv!G22,0,IFERROR(ROUND(M30*(1+I30),0),0))</f>
        <v>0</v>
      </c>
      <c r="P30" s="217">
        <f t="shared" si="5"/>
        <v>0</v>
      </c>
      <c r="Q30" s="219">
        <f t="shared" si="6"/>
        <v>0</v>
      </c>
    </row>
    <row r="31" spans="2:17" s="220" customFormat="1" ht="15" x14ac:dyDescent="0.3">
      <c r="B31" s="491" t="s">
        <v>420</v>
      </c>
      <c r="C31" s="492"/>
      <c r="D31" s="295"/>
      <c r="E31" s="75" t="s">
        <v>221</v>
      </c>
      <c r="F31" s="296"/>
      <c r="G31" s="296"/>
      <c r="H31" s="297"/>
      <c r="I31" s="297"/>
      <c r="J31" s="218">
        <f t="shared" si="3"/>
        <v>0</v>
      </c>
      <c r="K31" s="218">
        <f t="shared" si="4"/>
        <v>0</v>
      </c>
      <c r="L31" s="217">
        <f>IF(ISBLANK(H31),0,IF(J31&gt;érv!F23,0,ROUNDUP(IFERROR((D31*F31),0),0)))</f>
        <v>0</v>
      </c>
      <c r="M31" s="217">
        <f>IF(ISBLANK(I31),0,IF(K31&gt;érv!G23,0,ROUND(IFERROR((D31*G31),"0"),0)))</f>
        <v>0</v>
      </c>
      <c r="N31" s="217" t="str">
        <f>IF(J31&gt;érv!F23,0,IF(H31="","",IFERROR(ROUND(J31*D31,0),0)))</f>
        <v/>
      </c>
      <c r="O31" s="217">
        <f>IF(K31&gt;érv!G23,0,IFERROR(ROUND(M31*(1+I31),0),0))</f>
        <v>0</v>
      </c>
      <c r="P31" s="218">
        <f t="shared" si="5"/>
        <v>0</v>
      </c>
      <c r="Q31" s="221">
        <f t="shared" si="6"/>
        <v>0</v>
      </c>
    </row>
    <row r="32" spans="2:17" s="220" customFormat="1" ht="15" x14ac:dyDescent="0.3">
      <c r="B32" s="491" t="s">
        <v>421</v>
      </c>
      <c r="C32" s="492"/>
      <c r="D32" s="295"/>
      <c r="E32" s="75" t="s">
        <v>221</v>
      </c>
      <c r="F32" s="296"/>
      <c r="G32" s="296"/>
      <c r="H32" s="297"/>
      <c r="I32" s="297"/>
      <c r="J32" s="218">
        <f t="shared" si="3"/>
        <v>0</v>
      </c>
      <c r="K32" s="218">
        <f t="shared" si="4"/>
        <v>0</v>
      </c>
      <c r="L32" s="217">
        <f>IF(ISBLANK(H32),0,IF(J32&gt;érv!F24,0,ROUNDUP(IFERROR((D32*F32),0),0)))</f>
        <v>0</v>
      </c>
      <c r="M32" s="217">
        <f>IF(ISBLANK(I32),0,IF(K32&gt;érv!G24,0,ROUND(IFERROR((D32*G32),"0"),0)))</f>
        <v>0</v>
      </c>
      <c r="N32" s="217" t="str">
        <f>IF(J32&gt;érv!F24,0,IF(H32="","",IFERROR(ROUND(J32*D32,0),0)))</f>
        <v/>
      </c>
      <c r="O32" s="217">
        <f>IF(K32&gt;érv!G24,0,IFERROR(ROUND(M32*(1+I32),0),0))</f>
        <v>0</v>
      </c>
      <c r="P32" s="218">
        <f t="shared" si="5"/>
        <v>0</v>
      </c>
      <c r="Q32" s="221">
        <f t="shared" si="6"/>
        <v>0</v>
      </c>
    </row>
    <row r="33" spans="1:20" s="220" customFormat="1" ht="15" x14ac:dyDescent="0.3">
      <c r="B33" s="491" t="s">
        <v>422</v>
      </c>
      <c r="C33" s="492"/>
      <c r="D33" s="295"/>
      <c r="E33" s="75" t="s">
        <v>221</v>
      </c>
      <c r="F33" s="296"/>
      <c r="G33" s="296"/>
      <c r="H33" s="297"/>
      <c r="I33" s="297"/>
      <c r="J33" s="218">
        <f t="shared" si="3"/>
        <v>0</v>
      </c>
      <c r="K33" s="218">
        <f t="shared" si="4"/>
        <v>0</v>
      </c>
      <c r="L33" s="217">
        <f>IF(ISBLANK(H33),0,IF(J33&gt;érv!F25,0,ROUNDUP(IFERROR((D33*F33),0),0)))</f>
        <v>0</v>
      </c>
      <c r="M33" s="217">
        <f>IF(ISBLANK(I33),0,IF(K33&gt;érv!G25,0,ROUND(IFERROR((D33*G33),"0"),0)))</f>
        <v>0</v>
      </c>
      <c r="N33" s="217" t="str">
        <f>IF(J33&gt;érv!F25,0,IF(H33="","",IFERROR(ROUND(J33*D33,0),0)))</f>
        <v/>
      </c>
      <c r="O33" s="217">
        <f>IF(K33&gt;érv!G25,0,IFERROR(ROUND(M33*(1+I33),0),0))</f>
        <v>0</v>
      </c>
      <c r="P33" s="218">
        <f t="shared" si="5"/>
        <v>0</v>
      </c>
      <c r="Q33" s="221">
        <f t="shared" si="6"/>
        <v>0</v>
      </c>
    </row>
    <row r="34" spans="1:20" s="220" customFormat="1" ht="25.05" customHeight="1" x14ac:dyDescent="0.3">
      <c r="B34" s="491" t="s">
        <v>423</v>
      </c>
      <c r="C34" s="492"/>
      <c r="D34" s="295"/>
      <c r="E34" s="75" t="s">
        <v>221</v>
      </c>
      <c r="F34" s="296"/>
      <c r="G34" s="296"/>
      <c r="H34" s="297"/>
      <c r="I34" s="297"/>
      <c r="J34" s="218">
        <f t="shared" si="3"/>
        <v>0</v>
      </c>
      <c r="K34" s="218">
        <f t="shared" si="4"/>
        <v>0</v>
      </c>
      <c r="L34" s="217">
        <f>IF(ISBLANK(H34),0,IF(J34&gt;érv!F26,0,ROUNDUP(IFERROR((D34*F34),0),0)))</f>
        <v>0</v>
      </c>
      <c r="M34" s="217">
        <f>IF(ISBLANK(I34),0,IF(K34&gt;érv!G26,0,ROUND(IFERROR((D34*G34),"0"),0)))</f>
        <v>0</v>
      </c>
      <c r="N34" s="217" t="str">
        <f>IF(J34&gt;érv!F26,0,IF(H34="","",IFERROR(ROUND(J34*D34,0),0)))</f>
        <v/>
      </c>
      <c r="O34" s="217">
        <f>IF(K34&gt;érv!G26,0,IFERROR(ROUND(M34*(1+I34),0),0))</f>
        <v>0</v>
      </c>
      <c r="P34" s="218">
        <f t="shared" si="5"/>
        <v>0</v>
      </c>
      <c r="Q34" s="221">
        <f t="shared" si="6"/>
        <v>0</v>
      </c>
    </row>
    <row r="35" spans="1:20" s="220" customFormat="1" ht="28.5" customHeight="1" x14ac:dyDescent="0.3">
      <c r="B35" s="491" t="s">
        <v>424</v>
      </c>
      <c r="C35" s="492"/>
      <c r="D35" s="295"/>
      <c r="E35" s="75" t="s">
        <v>221</v>
      </c>
      <c r="F35" s="296"/>
      <c r="G35" s="296"/>
      <c r="H35" s="297"/>
      <c r="I35" s="297"/>
      <c r="J35" s="218">
        <f t="shared" si="3"/>
        <v>0</v>
      </c>
      <c r="K35" s="218">
        <f t="shared" si="4"/>
        <v>0</v>
      </c>
      <c r="L35" s="217">
        <f>IF(ISBLANK(H35),0,IF(J35&gt;érv!F27,0,ROUNDUP(IFERROR((D35*F35),0),0)))</f>
        <v>0</v>
      </c>
      <c r="M35" s="217">
        <f>IF(ISBLANK(I35),0,IF(K35&gt;érv!G27,0,ROUND(IFERROR((D35*G35),"0"),0)))</f>
        <v>0</v>
      </c>
      <c r="N35" s="217" t="str">
        <f>IF(J35&gt;érv!F27,0,IF(H35="","",IFERROR(ROUND(J35*D35,0),0)))</f>
        <v/>
      </c>
      <c r="O35" s="217">
        <f>IF(K35&gt;érv!G27,0,IFERROR(ROUND(M35*(1+I35),0),0))</f>
        <v>0</v>
      </c>
      <c r="P35" s="218">
        <f t="shared" si="5"/>
        <v>0</v>
      </c>
      <c r="Q35" s="221">
        <f t="shared" si="6"/>
        <v>0</v>
      </c>
    </row>
    <row r="36" spans="1:20" s="220" customFormat="1" ht="29.1" customHeight="1" x14ac:dyDescent="0.3">
      <c r="B36" s="491" t="s">
        <v>425</v>
      </c>
      <c r="C36" s="492"/>
      <c r="D36" s="295"/>
      <c r="E36" s="75" t="s">
        <v>221</v>
      </c>
      <c r="F36" s="296"/>
      <c r="G36" s="296"/>
      <c r="H36" s="297"/>
      <c r="I36" s="297"/>
      <c r="J36" s="218">
        <f t="shared" si="3"/>
        <v>0</v>
      </c>
      <c r="K36" s="218">
        <f t="shared" si="4"/>
        <v>0</v>
      </c>
      <c r="L36" s="217">
        <f>IF(ISBLANK(H36),0,IF(J36&gt;érv!F28,0,ROUNDUP(IFERROR((D36*F36),0),0)))</f>
        <v>0</v>
      </c>
      <c r="M36" s="217">
        <f>IF(ISBLANK(I36),0,IF(K36&gt;érv!G28,0,ROUND(IFERROR((D36*G36),"0"),0)))</f>
        <v>0</v>
      </c>
      <c r="N36" s="217" t="str">
        <f>IF(J36&gt;érv!F28,0,IF(H36="","",IFERROR(ROUND(J36*D36,0),0)))</f>
        <v/>
      </c>
      <c r="O36" s="217">
        <f>IF(K36&gt;érv!G28,0,IFERROR(ROUND(M36*(1+I36),0),0))</f>
        <v>0</v>
      </c>
      <c r="P36" s="218">
        <f t="shared" si="5"/>
        <v>0</v>
      </c>
      <c r="Q36" s="221">
        <f t="shared" si="6"/>
        <v>0</v>
      </c>
    </row>
    <row r="37" spans="1:20" s="220" customFormat="1" ht="24.6" customHeight="1" x14ac:dyDescent="0.3">
      <c r="B37" s="491" t="s">
        <v>426</v>
      </c>
      <c r="C37" s="492"/>
      <c r="D37" s="295"/>
      <c r="E37" s="75" t="s">
        <v>221</v>
      </c>
      <c r="F37" s="296"/>
      <c r="G37" s="296"/>
      <c r="H37" s="297"/>
      <c r="I37" s="297"/>
      <c r="J37" s="218">
        <f t="shared" si="3"/>
        <v>0</v>
      </c>
      <c r="K37" s="218">
        <f t="shared" si="4"/>
        <v>0</v>
      </c>
      <c r="L37" s="217">
        <f>IF(ISBLANK(H37),0,IF(J37&gt;érv!F29,0,ROUNDUP(IFERROR((D37*F37),0),0)))</f>
        <v>0</v>
      </c>
      <c r="M37" s="217">
        <f>IF(ISBLANK(I37),0,IF(K37&gt;érv!G29,0,ROUND(IFERROR((D37*G37),"0"),0)))</f>
        <v>0</v>
      </c>
      <c r="N37" s="217" t="str">
        <f>IF(J37&gt;érv!F29,0,IF(H37="","",IFERROR(ROUND(J37*D37,0),0)))</f>
        <v/>
      </c>
      <c r="O37" s="217">
        <f>IF(K37&gt;érv!G29,0,IFERROR(ROUND(M37*(1+I37),0),0))</f>
        <v>0</v>
      </c>
      <c r="P37" s="218">
        <f t="shared" si="5"/>
        <v>0</v>
      </c>
      <c r="Q37" s="221">
        <f t="shared" si="6"/>
        <v>0</v>
      </c>
    </row>
    <row r="38" spans="1:20" s="220" customFormat="1" ht="24.6" customHeight="1" x14ac:dyDescent="0.3">
      <c r="B38" s="491" t="s">
        <v>427</v>
      </c>
      <c r="C38" s="492"/>
      <c r="D38" s="295"/>
      <c r="E38" s="75" t="s">
        <v>221</v>
      </c>
      <c r="F38" s="296"/>
      <c r="G38" s="296"/>
      <c r="H38" s="297"/>
      <c r="I38" s="297"/>
      <c r="J38" s="218">
        <f t="shared" si="3"/>
        <v>0</v>
      </c>
      <c r="K38" s="218">
        <f t="shared" si="4"/>
        <v>0</v>
      </c>
      <c r="L38" s="217">
        <f>IF(ISBLANK(H38),0,IF(J38&gt;érv!F30,0,ROUNDUP(IFERROR((D38*F38),0),0)))</f>
        <v>0</v>
      </c>
      <c r="M38" s="217">
        <f>IF(ISBLANK(I38),0,IF(K38&gt;érv!G30,0,ROUND(IFERROR((D38*G38),"0"),0)))</f>
        <v>0</v>
      </c>
      <c r="N38" s="217" t="str">
        <f>IF(J38&gt;érv!F30,0,IF(H38="","",IFERROR(ROUND(J38*D38,0),0)))</f>
        <v/>
      </c>
      <c r="O38" s="217">
        <f>IF(K38&gt;érv!G30,0,IFERROR(ROUND(M38*(1+I38),0),0))</f>
        <v>0</v>
      </c>
      <c r="P38" s="218">
        <f t="shared" si="5"/>
        <v>0</v>
      </c>
      <c r="Q38" s="221">
        <f t="shared" si="6"/>
        <v>0</v>
      </c>
    </row>
    <row r="39" spans="1:20" s="226" customFormat="1" ht="16.5" customHeight="1" thickBot="1" x14ac:dyDescent="0.35">
      <c r="A39" s="220"/>
      <c r="B39" s="424" t="s">
        <v>58</v>
      </c>
      <c r="C39" s="425"/>
      <c r="D39" s="425"/>
      <c r="E39" s="425"/>
      <c r="F39" s="425"/>
      <c r="G39" s="425"/>
      <c r="H39" s="425"/>
      <c r="I39" s="425"/>
      <c r="J39" s="425"/>
      <c r="K39" s="425"/>
      <c r="L39" s="421">
        <f>SUM(L18:M38)</f>
        <v>0</v>
      </c>
      <c r="M39" s="421"/>
      <c r="N39" s="421">
        <f>SUM(N18:O38)</f>
        <v>0</v>
      </c>
      <c r="O39" s="421"/>
      <c r="P39" s="222">
        <f>SUM(P18:P38)</f>
        <v>0</v>
      </c>
      <c r="Q39" s="223">
        <f>SUM(Q18:Q38)</f>
        <v>0</v>
      </c>
      <c r="R39" s="224"/>
      <c r="S39" s="225"/>
    </row>
    <row r="40" spans="1:20" s="216" customFormat="1" ht="13.05" customHeight="1" x14ac:dyDescent="0.3">
      <c r="B40" s="45"/>
      <c r="C40" s="45"/>
      <c r="D40" s="45"/>
      <c r="E40" s="45"/>
      <c r="F40" s="45"/>
      <c r="G40" s="45"/>
      <c r="H40" s="45"/>
      <c r="I40" s="45"/>
      <c r="J40" s="507" t="str">
        <f>IF(OR(J18&gt;érv!F10,J19&gt;érv!F11,J20&gt;érv!F12,J21&gt;érv!F13,J22&gt;érv!F14,J23&gt;érv!F15,J24&gt;érv!F16,J25&gt;érv!F17,J26&gt;érv!F18,J27&gt;érv!F19,J28&gt;érv!F20,J29&gt;érv!F21,J30&gt;érv!F22,K18&gt;érv!G10,K19&gt;érv!G11,K20&gt;érv!G12,K21&gt;érv!G13,K22&gt;érv!G14,K23&gt;érv!G15,K24&gt;érv!G16,K25&gt;érv!G17,K26&gt;érv!G18,K27&gt;érv!G19,K28&gt;érv!G20,K29&gt;érv!G21,K30&gt;érv!G22,J31&gt;érv!F23,K31&gt;érv!G23,J32&gt;érv!F24,K32&gt;érv!G24,J33&gt;érv!F25,K33&gt;érv!G25,J34&gt;érv!F26,K34&gt;érv!G26,J35&gt;érv!F27,K35&gt;érv!G27,J36&gt;érv!F28,K36&gt;érv!G28,J37&gt;érv!F29,K37&gt;érv!G29,J38&gt;érv!F30,K38&gt;érv!G30),"A pirossal jelzett költségtétel meghaladja Felhívásban rögzített fajlagos maximum költséget!","")</f>
        <v/>
      </c>
      <c r="K40" s="507"/>
      <c r="L40" s="507"/>
      <c r="M40" s="507"/>
      <c r="N40" s="507"/>
      <c r="O40" s="507"/>
      <c r="P40" s="507"/>
      <c r="Q40" s="507"/>
      <c r="R40" s="54"/>
      <c r="S40" s="54"/>
      <c r="T40" s="54"/>
    </row>
    <row r="41" spans="1:20" s="216" customFormat="1" ht="11.55" customHeight="1" x14ac:dyDescent="0.3">
      <c r="B41" s="496" t="s">
        <v>428</v>
      </c>
      <c r="C41" s="497"/>
      <c r="D41" s="497"/>
      <c r="E41" s="497"/>
      <c r="F41" s="497"/>
      <c r="G41" s="497"/>
      <c r="H41" s="497"/>
      <c r="I41" s="497"/>
      <c r="J41" s="497"/>
      <c r="K41" s="497"/>
      <c r="L41" s="497"/>
      <c r="M41" s="497"/>
      <c r="N41" s="497"/>
      <c r="O41" s="497"/>
      <c r="P41" s="497"/>
      <c r="Q41" s="498"/>
      <c r="R41" s="54"/>
      <c r="S41" s="54"/>
      <c r="T41" s="54"/>
    </row>
    <row r="42" spans="1:20" s="220" customFormat="1" ht="13.05" customHeight="1" x14ac:dyDescent="0.3">
      <c r="B42" s="474" t="s">
        <v>48</v>
      </c>
      <c r="C42" s="423"/>
      <c r="D42" s="466" t="s">
        <v>222</v>
      </c>
      <c r="E42" s="466"/>
      <c r="F42" s="461" t="s">
        <v>80</v>
      </c>
      <c r="G42" s="461"/>
      <c r="H42" s="461"/>
      <c r="I42" s="461"/>
      <c r="J42" s="461" t="s">
        <v>59</v>
      </c>
      <c r="K42" s="461"/>
      <c r="L42" s="461" t="s">
        <v>81</v>
      </c>
      <c r="M42" s="461"/>
      <c r="N42" s="461"/>
      <c r="O42" s="461"/>
      <c r="P42" s="171" t="s">
        <v>153</v>
      </c>
      <c r="Q42" s="172" t="s">
        <v>154</v>
      </c>
      <c r="R42" s="224"/>
    </row>
    <row r="43" spans="1:20" s="220" customFormat="1" ht="13.8" x14ac:dyDescent="0.3">
      <c r="B43" s="474"/>
      <c r="C43" s="423"/>
      <c r="D43" s="466"/>
      <c r="E43" s="466"/>
      <c r="F43" s="461" t="s">
        <v>228</v>
      </c>
      <c r="G43" s="461"/>
      <c r="H43" s="461" t="s">
        <v>230</v>
      </c>
      <c r="I43" s="461"/>
      <c r="J43" s="171" t="s">
        <v>228</v>
      </c>
      <c r="K43" s="171" t="s">
        <v>229</v>
      </c>
      <c r="L43" s="461" t="s">
        <v>228</v>
      </c>
      <c r="M43" s="461"/>
      <c r="N43" s="461" t="s">
        <v>230</v>
      </c>
      <c r="O43" s="461"/>
      <c r="P43" s="461" t="s">
        <v>225</v>
      </c>
      <c r="Q43" s="462"/>
      <c r="R43" s="224"/>
    </row>
    <row r="44" spans="1:20" s="220" customFormat="1" ht="40.5" customHeight="1" x14ac:dyDescent="0.3">
      <c r="B44" s="307" t="s">
        <v>171</v>
      </c>
      <c r="C44" s="400"/>
      <c r="D44" s="463" t="s">
        <v>528</v>
      </c>
      <c r="E44" s="463"/>
      <c r="F44" s="464"/>
      <c r="G44" s="464"/>
      <c r="H44" s="464"/>
      <c r="I44" s="464"/>
      <c r="J44" s="293"/>
      <c r="K44" s="293"/>
      <c r="L44" s="420">
        <f>IF(ISBLANK(J44),0,ROUND(F44*(1+J44),0))</f>
        <v>0</v>
      </c>
      <c r="M44" s="420"/>
      <c r="N44" s="420">
        <f>IF(ISBLANK(K44),0,ROUND(H44*(1+K44),0))</f>
        <v>0</v>
      </c>
      <c r="O44" s="420"/>
      <c r="P44" s="217">
        <f>IF(OR(ISBLANK(J44),ISBLANK(K44)),0,IF(L44&gt;érv!F36,0,F44)+IF(N44&gt;érv!G36,0,H44))</f>
        <v>0</v>
      </c>
      <c r="Q44" s="219">
        <f>IF(OR(ISBLANK(J44),ISBLANK(K44)),0,IF(L44&gt;érv!F36,0,L44)+IF(N44&gt;érv!G36,0,N44))</f>
        <v>0</v>
      </c>
      <c r="R44" s="224"/>
    </row>
    <row r="45" spans="1:20" s="220" customFormat="1" ht="15.6" customHeight="1" thickBot="1" x14ac:dyDescent="0.35">
      <c r="B45" s="512" t="s">
        <v>58</v>
      </c>
      <c r="C45" s="513"/>
      <c r="D45" s="513"/>
      <c r="E45" s="513"/>
      <c r="F45" s="513"/>
      <c r="G45" s="513"/>
      <c r="H45" s="513"/>
      <c r="I45" s="513"/>
      <c r="J45" s="513"/>
      <c r="K45" s="513"/>
      <c r="L45" s="467">
        <f>SUM(L44:M44)</f>
        <v>0</v>
      </c>
      <c r="M45" s="467"/>
      <c r="N45" s="467">
        <f>SUM(N44:O44)</f>
        <v>0</v>
      </c>
      <c r="O45" s="467"/>
      <c r="P45" s="227">
        <f>SUM(P44)</f>
        <v>0</v>
      </c>
      <c r="Q45" s="228">
        <f>SUM(Q44)</f>
        <v>0</v>
      </c>
      <c r="R45" s="224"/>
    </row>
    <row r="46" spans="1:20" s="216" customFormat="1" thickBot="1" x14ac:dyDescent="0.35">
      <c r="B46" s="45"/>
      <c r="C46" s="45"/>
      <c r="D46" s="45"/>
      <c r="E46" s="45"/>
      <c r="F46" s="45"/>
      <c r="G46" s="45"/>
      <c r="H46" s="45"/>
      <c r="I46" s="45"/>
      <c r="J46" s="508" t="str">
        <f>IF(OR(L44&gt;érv!F36,N44&gt;érv!G36),"A pirossal jelzett költségtétel meghaladja Felhívásban rögzített fajlagos maximum költséget!","")</f>
        <v/>
      </c>
      <c r="K46" s="508"/>
      <c r="L46" s="508"/>
      <c r="M46" s="508"/>
      <c r="N46" s="508"/>
      <c r="O46" s="508"/>
      <c r="P46" s="508"/>
      <c r="Q46" s="508"/>
      <c r="R46" s="54"/>
      <c r="S46" s="54"/>
      <c r="T46" s="54"/>
    </row>
    <row r="47" spans="1:20" s="216" customFormat="1" ht="12.6" customHeight="1" x14ac:dyDescent="0.3">
      <c r="B47" s="485" t="s">
        <v>478</v>
      </c>
      <c r="C47" s="486"/>
      <c r="D47" s="486"/>
      <c r="E47" s="486"/>
      <c r="F47" s="486"/>
      <c r="G47" s="486"/>
      <c r="H47" s="486"/>
      <c r="I47" s="486"/>
      <c r="J47" s="486"/>
      <c r="K47" s="486"/>
      <c r="L47" s="486"/>
      <c r="M47" s="486"/>
      <c r="N47" s="486"/>
      <c r="O47" s="486"/>
      <c r="P47" s="486"/>
      <c r="Q47" s="487"/>
      <c r="R47" s="54"/>
      <c r="S47" s="54"/>
      <c r="T47" s="54"/>
    </row>
    <row r="48" spans="1:20" s="220" customFormat="1" ht="13.05" customHeight="1" x14ac:dyDescent="0.3">
      <c r="B48" s="474" t="s">
        <v>48</v>
      </c>
      <c r="C48" s="423"/>
      <c r="D48" s="466" t="s">
        <v>222</v>
      </c>
      <c r="E48" s="466"/>
      <c r="F48" s="461" t="s">
        <v>80</v>
      </c>
      <c r="G48" s="461"/>
      <c r="H48" s="461"/>
      <c r="I48" s="461"/>
      <c r="J48" s="461" t="s">
        <v>59</v>
      </c>
      <c r="K48" s="461"/>
      <c r="L48" s="461" t="s">
        <v>81</v>
      </c>
      <c r="M48" s="461"/>
      <c r="N48" s="461"/>
      <c r="O48" s="461"/>
      <c r="P48" s="171" t="s">
        <v>153</v>
      </c>
      <c r="Q48" s="172" t="s">
        <v>154</v>
      </c>
      <c r="R48" s="224"/>
    </row>
    <row r="49" spans="2:20" s="220" customFormat="1" ht="13.05" customHeight="1" x14ac:dyDescent="0.3">
      <c r="B49" s="474"/>
      <c r="C49" s="423"/>
      <c r="D49" s="466"/>
      <c r="E49" s="466"/>
      <c r="F49" s="461" t="s">
        <v>228</v>
      </c>
      <c r="G49" s="461"/>
      <c r="H49" s="461" t="s">
        <v>230</v>
      </c>
      <c r="I49" s="461"/>
      <c r="J49" s="171" t="s">
        <v>228</v>
      </c>
      <c r="K49" s="171" t="s">
        <v>229</v>
      </c>
      <c r="L49" s="461" t="s">
        <v>228</v>
      </c>
      <c r="M49" s="461"/>
      <c r="N49" s="461" t="s">
        <v>230</v>
      </c>
      <c r="O49" s="461"/>
      <c r="P49" s="461" t="s">
        <v>225</v>
      </c>
      <c r="Q49" s="462"/>
      <c r="R49" s="224"/>
    </row>
    <row r="50" spans="2:20" s="220" customFormat="1" ht="81.599999999999994" customHeight="1" x14ac:dyDescent="0.3">
      <c r="B50" s="307" t="s">
        <v>203</v>
      </c>
      <c r="C50" s="400"/>
      <c r="D50" s="468" t="s">
        <v>528</v>
      </c>
      <c r="E50" s="469"/>
      <c r="F50" s="464"/>
      <c r="G50" s="464"/>
      <c r="H50" s="464"/>
      <c r="I50" s="464"/>
      <c r="J50" s="293"/>
      <c r="K50" s="293"/>
      <c r="L50" s="420">
        <f>IF(ISBLANK(J50),0,ROUND(F50*(1+J50),0))</f>
        <v>0</v>
      </c>
      <c r="M50" s="420"/>
      <c r="N50" s="420">
        <f>IF(ISBLANK(K50),0,ROUND(H50*(1+K50),0))</f>
        <v>0</v>
      </c>
      <c r="O50" s="420"/>
      <c r="P50" s="217">
        <f>IF(OR(ISBLANK(J50),ISBLANK(K50)),0,IF(L50&gt;érv!F40,0,F50)+IF(N50&gt;érv!G40,0,H50))</f>
        <v>0</v>
      </c>
      <c r="Q50" s="219">
        <f>+IF(L50&gt;érv!F40,0,L50)+IF(N50&gt;érv!G40,0,N50)</f>
        <v>0</v>
      </c>
      <c r="R50" s="224"/>
    </row>
    <row r="51" spans="2:20" s="220" customFormat="1" ht="53.55" customHeight="1" x14ac:dyDescent="0.3">
      <c r="B51" s="317" t="s">
        <v>202</v>
      </c>
      <c r="C51" s="517"/>
      <c r="D51" s="463" t="s">
        <v>528</v>
      </c>
      <c r="E51" s="463"/>
      <c r="F51" s="464"/>
      <c r="G51" s="464"/>
      <c r="H51" s="464"/>
      <c r="I51" s="464"/>
      <c r="J51" s="293"/>
      <c r="K51" s="293"/>
      <c r="L51" s="465">
        <f>IF(ISBLANK(J51),0,ROUND(F51*(1+J51),0))</f>
        <v>0</v>
      </c>
      <c r="M51" s="465"/>
      <c r="N51" s="465">
        <f>IF(ISBLANK(K51),0,ROUND(H51*(1+K51),0))</f>
        <v>0</v>
      </c>
      <c r="O51" s="465"/>
      <c r="P51" s="217">
        <f>IF(OR(ISBLANK(J50),ISBLANK(K50)),0,IF(L51&gt;érv!F41,0,F51)+IF(N51&gt;érv!G41,0,H51))</f>
        <v>0</v>
      </c>
      <c r="Q51" s="219">
        <f>+IF(L51&gt;érv!F41,0,L51)+IF(N51&gt;érv!G41,0,N51)</f>
        <v>0</v>
      </c>
      <c r="R51" s="224"/>
    </row>
    <row r="52" spans="2:20" s="220" customFormat="1" ht="16.5" customHeight="1" thickBot="1" x14ac:dyDescent="0.35">
      <c r="B52" s="424" t="s">
        <v>58</v>
      </c>
      <c r="C52" s="425"/>
      <c r="D52" s="425"/>
      <c r="E52" s="425"/>
      <c r="F52" s="425"/>
      <c r="G52" s="425"/>
      <c r="H52" s="425"/>
      <c r="I52" s="425"/>
      <c r="J52" s="425"/>
      <c r="K52" s="425"/>
      <c r="L52" s="421">
        <f>SUM(L50:M51)</f>
        <v>0</v>
      </c>
      <c r="M52" s="421"/>
      <c r="N52" s="421">
        <f>SUM(N50:O51)</f>
        <v>0</v>
      </c>
      <c r="O52" s="421"/>
      <c r="P52" s="222">
        <f>SUM(P50:P51)</f>
        <v>0</v>
      </c>
      <c r="Q52" s="223">
        <f>SUM(Q50:Q51)</f>
        <v>0</v>
      </c>
      <c r="R52" s="224"/>
    </row>
    <row r="53" spans="2:20" s="220" customFormat="1" ht="12" customHeight="1" thickBot="1" x14ac:dyDescent="0.35">
      <c r="B53" s="59"/>
      <c r="C53" s="59"/>
      <c r="D53" s="59"/>
      <c r="E53" s="59"/>
      <c r="F53" s="59"/>
      <c r="G53" s="59"/>
      <c r="H53" s="59"/>
      <c r="I53" s="59"/>
      <c r="J53" s="509" t="str">
        <f>IF(OR(L50&gt;érv!F40,N50&gt;érv!G40,L51&gt;érv!F41,N51&gt;érv!G41),"A pirossal jelzett költségtétel meghaladja Felhívásban rögzített fajlagos maximum költséget!","")</f>
        <v/>
      </c>
      <c r="K53" s="509"/>
      <c r="L53" s="509"/>
      <c r="M53" s="509"/>
      <c r="N53" s="509"/>
      <c r="O53" s="509"/>
      <c r="P53" s="509"/>
      <c r="Q53" s="509"/>
      <c r="R53" s="224"/>
      <c r="S53" s="224"/>
      <c r="T53" s="224"/>
    </row>
    <row r="54" spans="2:20" s="216" customFormat="1" ht="12" customHeight="1" x14ac:dyDescent="0.3">
      <c r="B54" s="485" t="s">
        <v>178</v>
      </c>
      <c r="C54" s="486"/>
      <c r="D54" s="486"/>
      <c r="E54" s="486"/>
      <c r="F54" s="486"/>
      <c r="G54" s="486"/>
      <c r="H54" s="486"/>
      <c r="I54" s="486"/>
      <c r="J54" s="486"/>
      <c r="K54" s="486"/>
      <c r="L54" s="486"/>
      <c r="M54" s="486"/>
      <c r="N54" s="486"/>
      <c r="O54" s="486"/>
      <c r="P54" s="486"/>
      <c r="Q54" s="487"/>
      <c r="R54" s="54"/>
      <c r="S54" s="54"/>
      <c r="T54" s="54"/>
    </row>
    <row r="55" spans="2:20" s="220" customFormat="1" ht="13.05" customHeight="1" x14ac:dyDescent="0.3">
      <c r="B55" s="474" t="s">
        <v>48</v>
      </c>
      <c r="C55" s="423"/>
      <c r="D55" s="466" t="s">
        <v>172</v>
      </c>
      <c r="E55" s="466"/>
      <c r="F55" s="461" t="s">
        <v>80</v>
      </c>
      <c r="G55" s="461"/>
      <c r="H55" s="461"/>
      <c r="I55" s="461"/>
      <c r="J55" s="461" t="s">
        <v>59</v>
      </c>
      <c r="K55" s="461"/>
      <c r="L55" s="461" t="s">
        <v>81</v>
      </c>
      <c r="M55" s="461"/>
      <c r="N55" s="461"/>
      <c r="O55" s="461"/>
      <c r="P55" s="171" t="s">
        <v>153</v>
      </c>
      <c r="Q55" s="172" t="s">
        <v>154</v>
      </c>
      <c r="R55" s="224"/>
    </row>
    <row r="56" spans="2:20" s="220" customFormat="1" ht="13.05" customHeight="1" x14ac:dyDescent="0.3">
      <c r="B56" s="474"/>
      <c r="C56" s="423"/>
      <c r="D56" s="466"/>
      <c r="E56" s="466"/>
      <c r="F56" s="461" t="s">
        <v>228</v>
      </c>
      <c r="G56" s="461"/>
      <c r="H56" s="461" t="s">
        <v>230</v>
      </c>
      <c r="I56" s="461"/>
      <c r="J56" s="171" t="s">
        <v>228</v>
      </c>
      <c r="K56" s="171" t="s">
        <v>229</v>
      </c>
      <c r="L56" s="461" t="s">
        <v>228</v>
      </c>
      <c r="M56" s="461"/>
      <c r="N56" s="461" t="s">
        <v>230</v>
      </c>
      <c r="O56" s="461"/>
      <c r="P56" s="461" t="s">
        <v>225</v>
      </c>
      <c r="Q56" s="462"/>
      <c r="R56" s="224"/>
    </row>
    <row r="57" spans="2:20" s="220" customFormat="1" ht="75.75" customHeight="1" x14ac:dyDescent="0.3">
      <c r="B57" s="307" t="s">
        <v>313</v>
      </c>
      <c r="C57" s="400"/>
      <c r="D57" s="463" t="s">
        <v>528</v>
      </c>
      <c r="E57" s="463"/>
      <c r="F57" s="464"/>
      <c r="G57" s="464"/>
      <c r="H57" s="464"/>
      <c r="I57" s="464"/>
      <c r="J57" s="293"/>
      <c r="K57" s="293"/>
      <c r="L57" s="420">
        <f>IF(ISBLANK(J57),0,ROUND(F57*(1+J57),0))</f>
        <v>0</v>
      </c>
      <c r="M57" s="420"/>
      <c r="N57" s="420">
        <f>IF(ISBLANK(K57),0,ROUND(H57*(1+K57),0))</f>
        <v>0</v>
      </c>
      <c r="O57" s="420"/>
      <c r="P57" s="217">
        <f>IF(OR(ISBLANK(J57),ISBLANK(K57)),0,IF(L57&gt;érv!F44,0,F57)+IF(N57&gt;érv!G44,0,H57))</f>
        <v>0</v>
      </c>
      <c r="Q57" s="219">
        <f>+IF(L57&gt;érv!F44,0,L57)+IF(N57&gt;érv!G44,0,N57)</f>
        <v>0</v>
      </c>
      <c r="R57" s="224"/>
    </row>
    <row r="58" spans="2:20" s="220" customFormat="1" ht="16.5" customHeight="1" thickBot="1" x14ac:dyDescent="0.35">
      <c r="B58" s="424" t="s">
        <v>58</v>
      </c>
      <c r="C58" s="425"/>
      <c r="D58" s="425"/>
      <c r="E58" s="425"/>
      <c r="F58" s="425"/>
      <c r="G58" s="425"/>
      <c r="H58" s="425"/>
      <c r="I58" s="425"/>
      <c r="J58" s="425"/>
      <c r="K58" s="425"/>
      <c r="L58" s="421">
        <f>SUM(L57:M57)</f>
        <v>0</v>
      </c>
      <c r="M58" s="421"/>
      <c r="N58" s="421">
        <f>SUM(N57:O57)</f>
        <v>0</v>
      </c>
      <c r="O58" s="421"/>
      <c r="P58" s="222">
        <f>SUM(P57:P57)</f>
        <v>0</v>
      </c>
      <c r="Q58" s="223">
        <f>SUM(Q57:Q57)</f>
        <v>0</v>
      </c>
      <c r="R58" s="224"/>
    </row>
    <row r="59" spans="2:20" s="216" customFormat="1" ht="14.55" customHeight="1" thickBot="1" x14ac:dyDescent="0.35">
      <c r="B59" s="45"/>
      <c r="C59" s="45"/>
      <c r="D59" s="45"/>
      <c r="E59" s="45"/>
      <c r="F59" s="45"/>
      <c r="G59" s="45"/>
      <c r="H59" s="45"/>
      <c r="I59" s="45"/>
      <c r="J59" s="510" t="str">
        <f>IF(OR(L57&gt;érv!F44,N57&gt;érv!G44),"A pirossal jelzett költségtétel meghaladja Felhívásban rögzített fajlagos maximum költséget!","")</f>
        <v/>
      </c>
      <c r="K59" s="510"/>
      <c r="L59" s="510"/>
      <c r="M59" s="510"/>
      <c r="N59" s="510"/>
      <c r="O59" s="510"/>
      <c r="P59" s="510"/>
      <c r="Q59" s="510"/>
      <c r="R59" s="54"/>
      <c r="S59" s="54"/>
      <c r="T59" s="54"/>
    </row>
    <row r="60" spans="2:20" s="220" customFormat="1" ht="13.05" customHeight="1" x14ac:dyDescent="0.3">
      <c r="B60" s="426" t="s">
        <v>180</v>
      </c>
      <c r="C60" s="427"/>
      <c r="D60" s="427"/>
      <c r="E60" s="427"/>
      <c r="F60" s="427"/>
      <c r="G60" s="427"/>
      <c r="H60" s="427"/>
      <c r="I60" s="427"/>
      <c r="J60" s="427"/>
      <c r="K60" s="427"/>
      <c r="L60" s="427"/>
      <c r="M60" s="427"/>
      <c r="N60" s="427"/>
      <c r="O60" s="427"/>
      <c r="P60" s="427"/>
      <c r="Q60" s="428"/>
    </row>
    <row r="61" spans="2:20" s="220" customFormat="1" ht="35.1" customHeight="1" x14ac:dyDescent="0.3">
      <c r="B61" s="422" t="s">
        <v>48</v>
      </c>
      <c r="C61" s="423"/>
      <c r="D61" s="443" t="s">
        <v>80</v>
      </c>
      <c r="E61" s="444"/>
      <c r="F61" s="444"/>
      <c r="G61" s="444"/>
      <c r="H61" s="444"/>
      <c r="I61" s="445"/>
      <c r="J61" s="452" t="s">
        <v>59</v>
      </c>
      <c r="K61" s="453"/>
      <c r="L61" s="453"/>
      <c r="M61" s="454"/>
      <c r="N61" s="514" t="s">
        <v>81</v>
      </c>
      <c r="O61" s="515"/>
      <c r="P61" s="515"/>
      <c r="Q61" s="516"/>
    </row>
    <row r="62" spans="2:20" s="220" customFormat="1" ht="27.6" customHeight="1" x14ac:dyDescent="0.3">
      <c r="B62" s="399" t="s">
        <v>183</v>
      </c>
      <c r="C62" s="400"/>
      <c r="D62" s="406"/>
      <c r="E62" s="407"/>
      <c r="F62" s="407"/>
      <c r="G62" s="407"/>
      <c r="H62" s="407"/>
      <c r="I62" s="408"/>
      <c r="J62" s="455"/>
      <c r="K62" s="456"/>
      <c r="L62" s="456"/>
      <c r="M62" s="457"/>
      <c r="N62" s="502">
        <f>IF(ISBLANK(J62),0,D62*(1+J62))</f>
        <v>0</v>
      </c>
      <c r="O62" s="503"/>
      <c r="P62" s="503"/>
      <c r="Q62" s="504"/>
    </row>
    <row r="63" spans="2:20" s="220" customFormat="1" ht="26.1" customHeight="1" x14ac:dyDescent="0.3">
      <c r="B63" s="399" t="s">
        <v>30</v>
      </c>
      <c r="C63" s="400"/>
      <c r="D63" s="406"/>
      <c r="E63" s="407"/>
      <c r="F63" s="407"/>
      <c r="G63" s="407"/>
      <c r="H63" s="407"/>
      <c r="I63" s="408"/>
      <c r="J63" s="458"/>
      <c r="K63" s="459"/>
      <c r="L63" s="459"/>
      <c r="M63" s="460"/>
      <c r="N63" s="396">
        <f>IF(ISBLANK(J63),0,D63*(1+J63))</f>
        <v>0</v>
      </c>
      <c r="O63" s="397"/>
      <c r="P63" s="397"/>
      <c r="Q63" s="398"/>
    </row>
    <row r="64" spans="2:20" s="220" customFormat="1" ht="24" customHeight="1" x14ac:dyDescent="0.3">
      <c r="B64" s="399" t="s">
        <v>430</v>
      </c>
      <c r="C64" s="400"/>
      <c r="D64" s="446"/>
      <c r="E64" s="447"/>
      <c r="F64" s="447"/>
      <c r="G64" s="447"/>
      <c r="H64" s="447"/>
      <c r="I64" s="448"/>
      <c r="J64" s="458"/>
      <c r="K64" s="459"/>
      <c r="L64" s="459"/>
      <c r="M64" s="460"/>
      <c r="N64" s="396">
        <f>IF(ISBLANK(J64),0,D64*(1+J64))</f>
        <v>0</v>
      </c>
      <c r="O64" s="397"/>
      <c r="P64" s="397"/>
      <c r="Q64" s="398"/>
    </row>
    <row r="65" spans="1:21" s="220" customFormat="1" ht="16.5" customHeight="1" thickBot="1" x14ac:dyDescent="0.35">
      <c r="B65" s="404" t="s">
        <v>58</v>
      </c>
      <c r="C65" s="436"/>
      <c r="D65" s="449">
        <f>SUM(D62:I64)</f>
        <v>0</v>
      </c>
      <c r="E65" s="450"/>
      <c r="F65" s="450"/>
      <c r="G65" s="450"/>
      <c r="H65" s="450"/>
      <c r="I65" s="451"/>
      <c r="J65" s="440" t="s">
        <v>65</v>
      </c>
      <c r="K65" s="441"/>
      <c r="L65" s="441"/>
      <c r="M65" s="442"/>
      <c r="N65" s="449">
        <f>SUM(N62:N64)</f>
        <v>0</v>
      </c>
      <c r="O65" s="450"/>
      <c r="P65" s="450"/>
      <c r="Q65" s="505"/>
    </row>
    <row r="66" spans="1:21" s="220" customFormat="1" ht="13.05" customHeight="1" thickBot="1" x14ac:dyDescent="0.35">
      <c r="B66" s="150"/>
      <c r="C66" s="150"/>
      <c r="D66" s="151"/>
      <c r="E66" s="151"/>
      <c r="F66" s="151"/>
      <c r="G66" s="151"/>
      <c r="H66" s="151"/>
      <c r="I66" s="151"/>
      <c r="J66" s="511" t="str">
        <f>IF(OR(N65&gt;érv!G45,N62&gt;érv!F43),"A pirossal jelzett költségtétel meghaladja Felhívásban rögzített fajlagos maximum költséget!","")</f>
        <v/>
      </c>
      <c r="K66" s="511"/>
      <c r="L66" s="511"/>
      <c r="M66" s="511"/>
      <c r="N66" s="511"/>
      <c r="O66" s="511"/>
      <c r="P66" s="511"/>
      <c r="Q66" s="511"/>
    </row>
    <row r="67" spans="1:21" s="220" customFormat="1" ht="11.55" customHeight="1" thickBot="1" x14ac:dyDescent="0.35">
      <c r="B67" s="433" t="s">
        <v>465</v>
      </c>
      <c r="C67" s="434"/>
      <c r="D67" s="434"/>
      <c r="E67" s="434"/>
      <c r="F67" s="434"/>
      <c r="G67" s="434"/>
      <c r="H67" s="434"/>
      <c r="I67" s="434"/>
      <c r="J67" s="434"/>
      <c r="K67" s="434"/>
      <c r="L67" s="434"/>
      <c r="M67" s="434"/>
      <c r="N67" s="434"/>
      <c r="O67" s="434"/>
      <c r="P67" s="434"/>
      <c r="Q67" s="435"/>
    </row>
    <row r="68" spans="1:21" s="220" customFormat="1" ht="16.5" customHeight="1" x14ac:dyDescent="0.3">
      <c r="B68" s="384" t="s">
        <v>48</v>
      </c>
      <c r="C68" s="385"/>
      <c r="D68" s="386" t="s">
        <v>80</v>
      </c>
      <c r="E68" s="387"/>
      <c r="F68" s="387"/>
      <c r="G68" s="387"/>
      <c r="H68" s="387"/>
      <c r="I68" s="388"/>
      <c r="J68" s="389" t="s">
        <v>59</v>
      </c>
      <c r="K68" s="390"/>
      <c r="L68" s="390"/>
      <c r="M68" s="391"/>
      <c r="N68" s="389" t="s">
        <v>81</v>
      </c>
      <c r="O68" s="390"/>
      <c r="P68" s="390"/>
      <c r="Q68" s="392"/>
    </row>
    <row r="69" spans="1:21" s="220" customFormat="1" ht="21.6" customHeight="1" x14ac:dyDescent="0.3">
      <c r="B69" s="399" t="s">
        <v>466</v>
      </c>
      <c r="C69" s="400"/>
      <c r="D69" s="406"/>
      <c r="E69" s="407"/>
      <c r="F69" s="407"/>
      <c r="G69" s="407"/>
      <c r="H69" s="407"/>
      <c r="I69" s="408"/>
      <c r="J69" s="458"/>
      <c r="K69" s="459"/>
      <c r="L69" s="459"/>
      <c r="M69" s="460"/>
      <c r="N69" s="499">
        <f>IF(ISBLANK(J69),0,D69*(1+J69))</f>
        <v>0</v>
      </c>
      <c r="O69" s="500"/>
      <c r="P69" s="500"/>
      <c r="Q69" s="501"/>
    </row>
    <row r="70" spans="1:21" s="220" customFormat="1" ht="21.6" customHeight="1" x14ac:dyDescent="0.3">
      <c r="B70" s="399" t="s">
        <v>488</v>
      </c>
      <c r="C70" s="400"/>
      <c r="D70" s="406"/>
      <c r="E70" s="407"/>
      <c r="F70" s="407"/>
      <c r="G70" s="407"/>
      <c r="H70" s="407"/>
      <c r="I70" s="408"/>
      <c r="J70" s="455"/>
      <c r="K70" s="456"/>
      <c r="L70" s="456"/>
      <c r="M70" s="457"/>
      <c r="N70" s="396">
        <f>IF(ISBLANK(J70),0,D70*(1+J70))</f>
        <v>0</v>
      </c>
      <c r="O70" s="397"/>
      <c r="P70" s="397"/>
      <c r="Q70" s="398"/>
    </row>
    <row r="71" spans="1:21" s="220" customFormat="1" ht="39" customHeight="1" x14ac:dyDescent="0.3">
      <c r="B71" s="399" t="s">
        <v>467</v>
      </c>
      <c r="C71" s="400"/>
      <c r="D71" s="406"/>
      <c r="E71" s="407"/>
      <c r="F71" s="407"/>
      <c r="G71" s="407"/>
      <c r="H71" s="407"/>
      <c r="I71" s="408"/>
      <c r="J71" s="393"/>
      <c r="K71" s="394"/>
      <c r="L71" s="394"/>
      <c r="M71" s="395"/>
      <c r="N71" s="396">
        <f>IF(ISBLANK(J71),0,D71*(1+J71))</f>
        <v>0</v>
      </c>
      <c r="O71" s="397"/>
      <c r="P71" s="397"/>
      <c r="Q71" s="398"/>
    </row>
    <row r="72" spans="1:21" s="220" customFormat="1" ht="27.6" customHeight="1" thickBot="1" x14ac:dyDescent="0.35">
      <c r="B72" s="404" t="s">
        <v>58</v>
      </c>
      <c r="C72" s="436"/>
      <c r="D72" s="437">
        <f>SUM(D68:I71)</f>
        <v>0</v>
      </c>
      <c r="E72" s="438"/>
      <c r="F72" s="438"/>
      <c r="G72" s="438"/>
      <c r="H72" s="438"/>
      <c r="I72" s="439"/>
      <c r="J72" s="440" t="s">
        <v>65</v>
      </c>
      <c r="K72" s="441"/>
      <c r="L72" s="441"/>
      <c r="M72" s="442"/>
      <c r="N72" s="449">
        <f>SUM(N69:Q71)</f>
        <v>0</v>
      </c>
      <c r="O72" s="450"/>
      <c r="P72" s="450"/>
      <c r="Q72" s="505"/>
    </row>
    <row r="73" spans="1:21" s="216" customFormat="1" ht="15" customHeight="1" x14ac:dyDescent="0.3">
      <c r="B73" s="432"/>
      <c r="C73" s="432"/>
      <c r="D73" s="432"/>
      <c r="E73" s="432"/>
      <c r="F73" s="432"/>
      <c r="G73" s="432"/>
      <c r="H73" s="66"/>
      <c r="I73" s="66"/>
      <c r="J73" s="432" t="str">
        <f>IF(OR(N69&gt;érv!F46,N70&gt;érv!G49),"A pirossal jelzett költségtétel meghaladja Felhívásban rögzített fajlagos maximum költséget!","")</f>
        <v/>
      </c>
      <c r="K73" s="432"/>
      <c r="L73" s="432"/>
      <c r="M73" s="432"/>
      <c r="N73" s="432"/>
      <c r="O73" s="432"/>
      <c r="P73" s="432"/>
      <c r="Q73" s="432"/>
      <c r="R73" s="54"/>
      <c r="S73" s="54"/>
      <c r="T73" s="54"/>
      <c r="U73" s="54"/>
    </row>
    <row r="74" spans="1:21" s="216" customFormat="1" ht="12" customHeight="1" thickBot="1" x14ac:dyDescent="0.35">
      <c r="B74" s="429" t="s">
        <v>486</v>
      </c>
      <c r="C74" s="430"/>
      <c r="D74" s="430"/>
      <c r="E74" s="430"/>
      <c r="F74" s="430"/>
      <c r="G74" s="430"/>
      <c r="H74" s="430"/>
      <c r="I74" s="430"/>
      <c r="J74" s="430"/>
      <c r="K74" s="430"/>
      <c r="L74" s="430"/>
      <c r="M74" s="430"/>
      <c r="N74" s="430"/>
      <c r="O74" s="430"/>
      <c r="P74" s="430"/>
      <c r="Q74" s="431"/>
      <c r="R74" s="54"/>
      <c r="S74" s="54"/>
      <c r="T74" s="54"/>
      <c r="U74" s="54"/>
    </row>
    <row r="75" spans="1:21" s="216" customFormat="1" ht="21" customHeight="1" x14ac:dyDescent="0.3">
      <c r="B75" s="384" t="s">
        <v>48</v>
      </c>
      <c r="C75" s="385"/>
      <c r="D75" s="386" t="s">
        <v>569</v>
      </c>
      <c r="E75" s="387"/>
      <c r="F75" s="387"/>
      <c r="G75" s="387"/>
      <c r="H75" s="387"/>
      <c r="I75" s="388"/>
      <c r="J75" s="389" t="s">
        <v>59</v>
      </c>
      <c r="K75" s="390"/>
      <c r="L75" s="390"/>
      <c r="M75" s="391"/>
      <c r="N75" s="389" t="s">
        <v>570</v>
      </c>
      <c r="O75" s="390"/>
      <c r="P75" s="390"/>
      <c r="Q75" s="392"/>
      <c r="R75" s="54"/>
      <c r="S75" s="54"/>
      <c r="T75" s="54"/>
      <c r="U75" s="54"/>
    </row>
    <row r="76" spans="1:21" s="216" customFormat="1" ht="26.1" customHeight="1" x14ac:dyDescent="0.3">
      <c r="B76" s="399" t="s">
        <v>487</v>
      </c>
      <c r="C76" s="400"/>
      <c r="D76" s="406">
        <v>6965</v>
      </c>
      <c r="E76" s="407"/>
      <c r="F76" s="407"/>
      <c r="G76" s="407"/>
      <c r="H76" s="407"/>
      <c r="I76" s="408"/>
      <c r="J76" s="393">
        <v>0.27</v>
      </c>
      <c r="K76" s="394"/>
      <c r="L76" s="394"/>
      <c r="M76" s="395"/>
      <c r="N76" s="396">
        <f>IF(ISBLANK(J76),0,D76*(1+J76))</f>
        <v>8845.5499999999993</v>
      </c>
      <c r="O76" s="397"/>
      <c r="P76" s="397"/>
      <c r="Q76" s="398"/>
      <c r="R76" s="54"/>
      <c r="S76" s="54"/>
      <c r="T76" s="54"/>
      <c r="U76" s="54"/>
    </row>
    <row r="77" spans="1:21" s="216" customFormat="1" ht="21" customHeight="1" thickBot="1" x14ac:dyDescent="0.35">
      <c r="B77" s="404" t="s">
        <v>58</v>
      </c>
      <c r="C77" s="405"/>
      <c r="D77" s="409">
        <f>SUM(D76)</f>
        <v>6965</v>
      </c>
      <c r="E77" s="410"/>
      <c r="F77" s="410"/>
      <c r="G77" s="410"/>
      <c r="H77" s="410"/>
      <c r="I77" s="411"/>
      <c r="J77" s="412" t="s">
        <v>65</v>
      </c>
      <c r="K77" s="413"/>
      <c r="L77" s="413"/>
      <c r="M77" s="414"/>
      <c r="N77" s="415">
        <f>SUM(N76)</f>
        <v>8845.5499999999993</v>
      </c>
      <c r="O77" s="413"/>
      <c r="P77" s="413"/>
      <c r="Q77" s="416"/>
      <c r="R77" s="54"/>
      <c r="S77" s="54"/>
      <c r="T77" s="54"/>
      <c r="U77" s="54"/>
    </row>
    <row r="78" spans="1:21" s="216" customFormat="1" ht="14.1" customHeight="1" x14ac:dyDescent="0.3">
      <c r="B78" s="152"/>
      <c r="C78" s="152"/>
      <c r="D78" s="152"/>
      <c r="E78" s="152"/>
      <c r="F78" s="152"/>
      <c r="G78" s="152"/>
      <c r="H78" s="66"/>
      <c r="I78" s="66"/>
      <c r="J78" s="66"/>
      <c r="K78" s="66"/>
      <c r="L78" s="152"/>
      <c r="M78" s="152"/>
      <c r="N78" s="152"/>
      <c r="O78" s="152"/>
      <c r="P78" s="152"/>
      <c r="Q78" s="152"/>
      <c r="R78" s="54"/>
      <c r="S78" s="54"/>
      <c r="T78" s="54"/>
      <c r="U78" s="54"/>
    </row>
    <row r="79" spans="1:21" s="54" customFormat="1" ht="20.55" customHeight="1" x14ac:dyDescent="0.3">
      <c r="A79" s="55"/>
      <c r="B79" s="419" t="s">
        <v>231</v>
      </c>
      <c r="C79" s="419"/>
      <c r="D79" s="419"/>
      <c r="E79" s="419"/>
      <c r="F79" s="419"/>
      <c r="G79" s="419"/>
      <c r="H79" s="419"/>
      <c r="I79" s="419"/>
      <c r="J79" s="419"/>
      <c r="K79" s="419"/>
      <c r="L79" s="419"/>
      <c r="M79" s="419"/>
      <c r="N79" s="419"/>
      <c r="O79" s="419"/>
      <c r="P79" s="419"/>
      <c r="Q79" s="419"/>
    </row>
    <row r="80" spans="1:21" s="54" customFormat="1" ht="19.05" customHeight="1" x14ac:dyDescent="0.3">
      <c r="A80" s="418" t="s">
        <v>32</v>
      </c>
      <c r="B80" s="418"/>
      <c r="C80" s="259">
        <f>'01_Alapadatok'!C15</f>
        <v>0</v>
      </c>
      <c r="D80" s="57"/>
      <c r="E80" s="57"/>
      <c r="F80" s="57"/>
      <c r="G80" s="56"/>
      <c r="H80" s="56"/>
      <c r="I80" s="56"/>
      <c r="J80" s="56"/>
      <c r="K80" s="55"/>
      <c r="L80" s="55"/>
      <c r="M80" s="55"/>
      <c r="N80" s="45"/>
      <c r="O80" s="45"/>
      <c r="P80" s="45"/>
      <c r="Q80" s="45"/>
    </row>
    <row r="81" spans="1:17" s="54" customFormat="1" ht="3" customHeight="1" x14ac:dyDescent="0.3">
      <c r="A81" s="58"/>
      <c r="B81" s="56"/>
      <c r="C81" s="56"/>
      <c r="D81" s="56"/>
      <c r="E81" s="56"/>
      <c r="F81" s="45"/>
      <c r="K81" s="55"/>
      <c r="L81" s="403"/>
      <c r="M81" s="403"/>
      <c r="N81" s="403"/>
      <c r="O81" s="403"/>
      <c r="P81" s="45"/>
      <c r="Q81" s="45"/>
    </row>
    <row r="82" spans="1:17" s="54" customFormat="1" ht="15" customHeight="1" x14ac:dyDescent="0.3">
      <c r="A82" s="58"/>
      <c r="B82" s="56"/>
      <c r="C82" s="56"/>
      <c r="D82" s="56"/>
      <c r="E82" s="56"/>
      <c r="F82" s="45"/>
      <c r="K82" s="55"/>
      <c r="L82" s="417" t="str">
        <f>IF(ISBLANK(igenylo_neve),"",igenylo_neve)</f>
        <v xml:space="preserve">Ablak Antal </v>
      </c>
      <c r="M82" s="417"/>
      <c r="N82" s="417"/>
      <c r="O82" s="417"/>
      <c r="P82" s="45"/>
      <c r="Q82" s="45"/>
    </row>
    <row r="83" spans="1:17" s="54" customFormat="1" ht="15" customHeight="1" x14ac:dyDescent="0.3">
      <c r="A83" s="58"/>
      <c r="B83" s="56"/>
      <c r="C83" s="170"/>
      <c r="D83" s="170"/>
      <c r="E83" s="170"/>
      <c r="F83" s="45"/>
      <c r="K83" s="60"/>
      <c r="L83" s="402" t="s">
        <v>211</v>
      </c>
      <c r="M83" s="402"/>
      <c r="N83" s="402"/>
      <c r="O83" s="402"/>
      <c r="P83" s="45"/>
      <c r="Q83" s="45"/>
    </row>
    <row r="84" spans="1:17" s="54" customFormat="1" ht="15" customHeight="1" x14ac:dyDescent="0.3">
      <c r="A84" s="58"/>
      <c r="B84" s="56"/>
      <c r="C84" s="401" t="s">
        <v>232</v>
      </c>
      <c r="D84" s="401"/>
      <c r="E84" s="401"/>
      <c r="F84" s="401"/>
      <c r="G84" s="401"/>
      <c r="H84" s="401"/>
      <c r="I84" s="401"/>
      <c r="J84" s="401"/>
      <c r="K84" s="401"/>
      <c r="L84" s="401"/>
      <c r="M84" s="401"/>
      <c r="N84" s="401"/>
      <c r="O84" s="401"/>
      <c r="P84" s="401"/>
      <c r="Q84" s="45"/>
    </row>
    <row r="85" spans="1:17" s="54" customFormat="1" x14ac:dyDescent="0.3">
      <c r="D85" s="383" t="s">
        <v>213</v>
      </c>
      <c r="E85" s="383"/>
      <c r="F85" s="383"/>
      <c r="G85" s="383"/>
      <c r="H85" s="383"/>
      <c r="I85" s="193"/>
      <c r="J85" s="383" t="s">
        <v>213</v>
      </c>
      <c r="K85" s="383"/>
      <c r="L85" s="383"/>
      <c r="M85" s="383"/>
    </row>
    <row r="86" spans="1:17" s="54" customFormat="1" x14ac:dyDescent="0.3">
      <c r="D86" s="345"/>
      <c r="E86" s="345"/>
      <c r="F86" s="345"/>
      <c r="G86" s="345"/>
      <c r="H86" s="345"/>
      <c r="J86" s="345"/>
      <c r="K86" s="345"/>
      <c r="L86" s="345"/>
      <c r="M86" s="345"/>
    </row>
    <row r="87" spans="1:17" s="54" customFormat="1" x14ac:dyDescent="0.3">
      <c r="D87" s="343" t="s">
        <v>215</v>
      </c>
      <c r="E87" s="343"/>
      <c r="F87" s="343"/>
      <c r="G87" s="343"/>
      <c r="H87" s="343"/>
      <c r="J87" s="343" t="s">
        <v>215</v>
      </c>
      <c r="K87" s="343"/>
      <c r="L87" s="343"/>
      <c r="M87" s="343"/>
    </row>
    <row r="88" spans="1:17" s="54" customFormat="1" x14ac:dyDescent="0.3">
      <c r="D88" s="344"/>
      <c r="E88" s="344"/>
      <c r="F88" s="344"/>
      <c r="G88" s="344"/>
      <c r="H88" s="344"/>
      <c r="J88" s="344"/>
      <c r="K88" s="344"/>
      <c r="L88" s="344"/>
      <c r="M88" s="344"/>
    </row>
    <row r="89" spans="1:17" s="54" customFormat="1" ht="14.55" customHeight="1" x14ac:dyDescent="0.3">
      <c r="D89" s="343" t="s">
        <v>216</v>
      </c>
      <c r="E89" s="343"/>
      <c r="F89" s="343"/>
      <c r="G89" s="343"/>
      <c r="H89" s="343"/>
      <c r="J89" s="343" t="s">
        <v>216</v>
      </c>
      <c r="K89" s="343"/>
      <c r="L89" s="343"/>
      <c r="M89" s="343"/>
    </row>
    <row r="90" spans="1:17" s="54" customFormat="1" x14ac:dyDescent="0.3">
      <c r="D90" s="344"/>
      <c r="E90" s="344"/>
      <c r="F90" s="344"/>
      <c r="G90" s="344"/>
      <c r="H90" s="344"/>
      <c r="J90" s="344"/>
      <c r="K90" s="344"/>
      <c r="L90" s="344"/>
      <c r="M90" s="344"/>
    </row>
    <row r="91" spans="1:17" s="54" customFormat="1" ht="14.55" customHeight="1" x14ac:dyDescent="0.3">
      <c r="D91" s="343" t="s">
        <v>217</v>
      </c>
      <c r="E91" s="343"/>
      <c r="F91" s="343"/>
      <c r="G91" s="343"/>
      <c r="H91" s="343"/>
      <c r="J91" s="343" t="s">
        <v>217</v>
      </c>
      <c r="K91" s="343"/>
      <c r="L91" s="343"/>
      <c r="M91" s="343"/>
    </row>
  </sheetData>
  <sheetProtection algorithmName="SHA-512" hashValue="RdwWoaSgiIazmr6ODJwEv/phz+XoCdoQ2xPVa4sV1YFEy19z3oTEIP/fcjpKxT4z5pNW7pwVojQFvRwZs58f2w==" saltValue="IuLW+kZHMf7hz5W1DzDRtg==" spinCount="100000" sheet="1" objects="1" scenarios="1" selectLockedCells="1"/>
  <protectedRanges>
    <protectedRange sqref="E13 C13" name="Tartomány2"/>
    <protectedRange sqref="C13" name="Tartomány5"/>
    <protectedRange sqref="P13:Q13 P39:Q39 P45:Q45 J44:K45 P52:Q52 P58:Q58 N62:O64 J62:J64 J50:K52 J57:K58 N76:O76 J69:J71 N69:O71 F9:M13 F18:M38 J76" name="Tartomány2_1"/>
    <protectedRange sqref="P13:Q13 P39:Q39 P45:Q45 J44:K45 P52:Q52 P58:Q58 N62:O64 J62:J64 J50:K52 J57:K58 N76:O76 J69:J71 N69:O71 F9:M13 F18:M38 J76" name="Tartomány1_1"/>
    <protectedRange sqref="D18:D38 D9:D13" name="Tartomány2_2"/>
    <protectedRange sqref="D18:D38 D9:D13" name="Tartomány1_2"/>
    <protectedRange sqref="C39:G39 P57:Q57 P44:Q44 P50:Q51" name="Tartomány2_4"/>
    <protectedRange sqref="C39:G39 P57:Q57 P44:Q44 P50:Q51" name="Tartomány1_4"/>
    <protectedRange sqref="C45:I45 F44:I44 L44:O45 C52:I52 F57:I57 C58:I58 L57:O58 L50:O52 F50:I51" name="Tartomány2_5"/>
    <protectedRange sqref="C65:C66 E65:E66 J66 C72 E72 L72 C77 L65" name="Tartomány1_5"/>
    <protectedRange sqref="N65:O66 J72 N72:O72 J65" name="Tartomány2_1_2"/>
    <protectedRange sqref="D65:D66 M65:M66 D72 M72" name="Tartomány2_2_2"/>
  </protectedRanges>
  <dataConsolidate/>
  <mergeCells count="205">
    <mergeCell ref="J14:Q14"/>
    <mergeCell ref="J40:Q40"/>
    <mergeCell ref="J46:Q46"/>
    <mergeCell ref="J53:Q53"/>
    <mergeCell ref="J59:Q59"/>
    <mergeCell ref="J66:Q66"/>
    <mergeCell ref="J73:Q73"/>
    <mergeCell ref="J68:M68"/>
    <mergeCell ref="N68:Q68"/>
    <mergeCell ref="P17:Q17"/>
    <mergeCell ref="L50:M50"/>
    <mergeCell ref="B45:K45"/>
    <mergeCell ref="N61:Q61"/>
    <mergeCell ref="N72:Q72"/>
    <mergeCell ref="H16:I16"/>
    <mergeCell ref="L16:M16"/>
    <mergeCell ref="B16:C17"/>
    <mergeCell ref="B50:C50"/>
    <mergeCell ref="B55:C56"/>
    <mergeCell ref="J55:K55"/>
    <mergeCell ref="B51:C51"/>
    <mergeCell ref="D57:E57"/>
    <mergeCell ref="F57:G57"/>
    <mergeCell ref="H57:I57"/>
    <mergeCell ref="D69:I69"/>
    <mergeCell ref="J69:M69"/>
    <mergeCell ref="N69:Q69"/>
    <mergeCell ref="B71:C71"/>
    <mergeCell ref="D71:I71"/>
    <mergeCell ref="J71:M71"/>
    <mergeCell ref="N71:Q71"/>
    <mergeCell ref="D62:I62"/>
    <mergeCell ref="N62:Q62"/>
    <mergeCell ref="N63:Q63"/>
    <mergeCell ref="N64:Q64"/>
    <mergeCell ref="N65:Q65"/>
    <mergeCell ref="B68:C68"/>
    <mergeCell ref="D68:I68"/>
    <mergeCell ref="D70:I70"/>
    <mergeCell ref="J70:M70"/>
    <mergeCell ref="N70:Q70"/>
    <mergeCell ref="B70:C70"/>
    <mergeCell ref="B65:C65"/>
    <mergeCell ref="B62:C62"/>
    <mergeCell ref="B37:C37"/>
    <mergeCell ref="B38:C38"/>
    <mergeCell ref="F50:G50"/>
    <mergeCell ref="H50:I50"/>
    <mergeCell ref="B15:Q15"/>
    <mergeCell ref="B41:Q41"/>
    <mergeCell ref="D42:E43"/>
    <mergeCell ref="L42:O42"/>
    <mergeCell ref="F42:I42"/>
    <mergeCell ref="B3:Q3"/>
    <mergeCell ref="B10:C10"/>
    <mergeCell ref="B63:C63"/>
    <mergeCell ref="B64:C64"/>
    <mergeCell ref="B54:Q54"/>
    <mergeCell ref="N16:O16"/>
    <mergeCell ref="B24:C24"/>
    <mergeCell ref="B25:C25"/>
    <mergeCell ref="F16:G16"/>
    <mergeCell ref="B31:C31"/>
    <mergeCell ref="B32:C32"/>
    <mergeCell ref="B33:C33"/>
    <mergeCell ref="B34:C34"/>
    <mergeCell ref="B35:C35"/>
    <mergeCell ref="B42:C43"/>
    <mergeCell ref="J16:K16"/>
    <mergeCell ref="B19:C19"/>
    <mergeCell ref="B20:C20"/>
    <mergeCell ref="B22:C22"/>
    <mergeCell ref="B12:C12"/>
    <mergeCell ref="B11:C11"/>
    <mergeCell ref="B36:C36"/>
    <mergeCell ref="B13:K13"/>
    <mergeCell ref="B39:K39"/>
    <mergeCell ref="B2:Q2"/>
    <mergeCell ref="O4:P4"/>
    <mergeCell ref="B4:C4"/>
    <mergeCell ref="B47:Q47"/>
    <mergeCell ref="B48:C49"/>
    <mergeCell ref="D48:E49"/>
    <mergeCell ref="F48:I48"/>
    <mergeCell ref="J48:K48"/>
    <mergeCell ref="L48:O48"/>
    <mergeCell ref="F49:G49"/>
    <mergeCell ref="H49:I49"/>
    <mergeCell ref="L49:M49"/>
    <mergeCell ref="N49:O49"/>
    <mergeCell ref="H7:I7"/>
    <mergeCell ref="B26:C26"/>
    <mergeCell ref="B18:C18"/>
    <mergeCell ref="B21:C21"/>
    <mergeCell ref="N44:O44"/>
    <mergeCell ref="D16:D17"/>
    <mergeCell ref="E16:E17"/>
    <mergeCell ref="F43:G43"/>
    <mergeCell ref="B23:C23"/>
    <mergeCell ref="B6:Q6"/>
    <mergeCell ref="L13:M13"/>
    <mergeCell ref="P8:Q8"/>
    <mergeCell ref="P43:Q43"/>
    <mergeCell ref="D4:N5"/>
    <mergeCell ref="B27:C27"/>
    <mergeCell ref="B28:C28"/>
    <mergeCell ref="B29:C29"/>
    <mergeCell ref="B30:C30"/>
    <mergeCell ref="N39:O39"/>
    <mergeCell ref="L45:M45"/>
    <mergeCell ref="B7:C8"/>
    <mergeCell ref="D7:D8"/>
    <mergeCell ref="E7:E8"/>
    <mergeCell ref="F7:G7"/>
    <mergeCell ref="L7:M7"/>
    <mergeCell ref="N7:O7"/>
    <mergeCell ref="B9:C9"/>
    <mergeCell ref="H43:I43"/>
    <mergeCell ref="J7:K7"/>
    <mergeCell ref="N13:O13"/>
    <mergeCell ref="B44:C44"/>
    <mergeCell ref="L39:M39"/>
    <mergeCell ref="J42:K42"/>
    <mergeCell ref="F44:G44"/>
    <mergeCell ref="H44:I44"/>
    <mergeCell ref="J91:M91"/>
    <mergeCell ref="D85:H85"/>
    <mergeCell ref="D86:H86"/>
    <mergeCell ref="D87:H87"/>
    <mergeCell ref="D88:H88"/>
    <mergeCell ref="D89:H89"/>
    <mergeCell ref="D90:H90"/>
    <mergeCell ref="D91:H91"/>
    <mergeCell ref="J85:M85"/>
    <mergeCell ref="J86:M86"/>
    <mergeCell ref="J87:M87"/>
    <mergeCell ref="J88:M88"/>
    <mergeCell ref="J89:M89"/>
    <mergeCell ref="J90:M90"/>
    <mergeCell ref="P56:Q56"/>
    <mergeCell ref="L43:M43"/>
    <mergeCell ref="N43:O43"/>
    <mergeCell ref="L44:M44"/>
    <mergeCell ref="L56:M56"/>
    <mergeCell ref="B52:K52"/>
    <mergeCell ref="N50:O50"/>
    <mergeCell ref="D51:E51"/>
    <mergeCell ref="F51:G51"/>
    <mergeCell ref="H51:I51"/>
    <mergeCell ref="L51:M51"/>
    <mergeCell ref="N51:O51"/>
    <mergeCell ref="P49:Q49"/>
    <mergeCell ref="D55:E56"/>
    <mergeCell ref="F55:I55"/>
    <mergeCell ref="L55:O55"/>
    <mergeCell ref="F56:G56"/>
    <mergeCell ref="H56:I56"/>
    <mergeCell ref="N56:O56"/>
    <mergeCell ref="D44:E44"/>
    <mergeCell ref="N45:O45"/>
    <mergeCell ref="L52:M52"/>
    <mergeCell ref="N52:O52"/>
    <mergeCell ref="D50:E50"/>
    <mergeCell ref="L57:M57"/>
    <mergeCell ref="N57:O57"/>
    <mergeCell ref="N58:O58"/>
    <mergeCell ref="B61:C61"/>
    <mergeCell ref="L58:M58"/>
    <mergeCell ref="B57:C57"/>
    <mergeCell ref="B58:K58"/>
    <mergeCell ref="B60:Q60"/>
    <mergeCell ref="B74:Q74"/>
    <mergeCell ref="B73:G73"/>
    <mergeCell ref="B67:Q67"/>
    <mergeCell ref="B72:C72"/>
    <mergeCell ref="D72:I72"/>
    <mergeCell ref="J72:M72"/>
    <mergeCell ref="D61:I61"/>
    <mergeCell ref="D63:I63"/>
    <mergeCell ref="D64:I64"/>
    <mergeCell ref="D65:I65"/>
    <mergeCell ref="J61:M61"/>
    <mergeCell ref="J62:M62"/>
    <mergeCell ref="J63:M63"/>
    <mergeCell ref="J64:M64"/>
    <mergeCell ref="J65:M65"/>
    <mergeCell ref="B69:C69"/>
    <mergeCell ref="B75:C75"/>
    <mergeCell ref="D75:I75"/>
    <mergeCell ref="J75:M75"/>
    <mergeCell ref="N75:Q75"/>
    <mergeCell ref="J76:M76"/>
    <mergeCell ref="N76:Q76"/>
    <mergeCell ref="B76:C76"/>
    <mergeCell ref="C84:P84"/>
    <mergeCell ref="L83:O83"/>
    <mergeCell ref="L81:O81"/>
    <mergeCell ref="B77:C77"/>
    <mergeCell ref="D76:I76"/>
    <mergeCell ref="D77:I77"/>
    <mergeCell ref="J77:M77"/>
    <mergeCell ref="N77:Q77"/>
    <mergeCell ref="L82:O82"/>
    <mergeCell ref="A80:B80"/>
    <mergeCell ref="B79:Q79"/>
  </mergeCells>
  <phoneticPr fontId="17" type="noConversion"/>
  <conditionalFormatting sqref="C80">
    <cfRule type="containsText" dxfId="175" priority="30" operator="containsText" text="0">
      <formula>NOT(ISERROR(SEARCH("0",C80)))</formula>
    </cfRule>
  </conditionalFormatting>
  <conditionalFormatting sqref="D9:D12 F9:I12 D18:D38 F18:I38 F44:K44 F50:K51 F57:K57 J62:J64 N62:N64">
    <cfRule type="containsBlanks" dxfId="174" priority="140">
      <formula>LEN(TRIM(D9))=0</formula>
    </cfRule>
  </conditionalFormatting>
  <conditionalFormatting sqref="D18:D38 F18:I38 J62:J64 N62:N64 D9:D12 F9:I12 F44:K44 F50:K51 F57:K57">
    <cfRule type="containsBlanks" dxfId="173" priority="139">
      <formula>LEN(TRIM(D9))=0</formula>
    </cfRule>
  </conditionalFormatting>
  <conditionalFormatting sqref="D62:D64">
    <cfRule type="containsBlanks" dxfId="172" priority="67">
      <formula>LEN(TRIM(D62))=0</formula>
    </cfRule>
    <cfRule type="containsBlanks" dxfId="171" priority="68">
      <formula>LEN(TRIM(D62))=0</formula>
    </cfRule>
  </conditionalFormatting>
  <conditionalFormatting sqref="D69:D72">
    <cfRule type="containsBlanks" dxfId="170" priority="26">
      <formula>LEN(TRIM(D69))=0</formula>
    </cfRule>
    <cfRule type="containsBlanks" dxfId="169" priority="27">
      <formula>LEN(TRIM(D69))=0</formula>
    </cfRule>
  </conditionalFormatting>
  <conditionalFormatting sqref="D76">
    <cfRule type="containsBlanks" dxfId="168" priority="5">
      <formula>LEN(TRIM(D76))=0</formula>
    </cfRule>
    <cfRule type="containsBlanks" dxfId="167" priority="6">
      <formula>LEN(TRIM(D76))=0</formula>
    </cfRule>
  </conditionalFormatting>
  <conditionalFormatting sqref="D88:E88 D90:E90">
    <cfRule type="containsBlanks" dxfId="166" priority="97">
      <formula>LEN(TRIM(D88))=0</formula>
    </cfRule>
  </conditionalFormatting>
  <conditionalFormatting sqref="J14 J40">
    <cfRule type="containsText" dxfId="165" priority="77" operator="containsText" text="költségtétel">
      <formula>NOT(ISERROR(SEARCH("költségtétel",J14)))</formula>
    </cfRule>
  </conditionalFormatting>
  <conditionalFormatting sqref="J46 J53 J59 J66 B73:G73 J73 D77 B78:G78">
    <cfRule type="containsText" dxfId="164" priority="74" operator="containsText" text="A költségtétel meghaladja Felhívásban rögzített fajlagos maximum költséget!">
      <formula>NOT(ISERROR(SEARCH("A költségtétel meghaladja Felhívásban rögzített fajlagos maximum költséget!",B46)))</formula>
    </cfRule>
  </conditionalFormatting>
  <conditionalFormatting sqref="J69:J72 N69:N72">
    <cfRule type="containsBlanks" dxfId="163" priority="29">
      <formula>LEN(TRIM(J69))=0</formula>
    </cfRule>
  </conditionalFormatting>
  <conditionalFormatting sqref="J76">
    <cfRule type="containsBlanks" dxfId="162" priority="1">
      <formula>LEN(TRIM(J76))=0</formula>
    </cfRule>
    <cfRule type="containsBlanks" dxfId="161" priority="2">
      <formula>LEN(TRIM(J76))=0</formula>
    </cfRule>
  </conditionalFormatting>
  <conditionalFormatting sqref="J88:K88 J90:K90">
    <cfRule type="containsBlanks" dxfId="160" priority="96">
      <formula>LEN(TRIM(J88))=0</formula>
    </cfRule>
  </conditionalFormatting>
  <conditionalFormatting sqref="J9:Q12 J18:Q38 L57:Q57">
    <cfRule type="cellIs" dxfId="159" priority="258" operator="equal">
      <formula>0</formula>
    </cfRule>
  </conditionalFormatting>
  <conditionalFormatting sqref="L44:Q44">
    <cfRule type="cellIs" dxfId="158" priority="247" operator="equal">
      <formula>0</formula>
    </cfRule>
  </conditionalFormatting>
  <conditionalFormatting sqref="L50:Q51">
    <cfRule type="cellIs" dxfId="157" priority="196" operator="equal">
      <formula>0</formula>
    </cfRule>
  </conditionalFormatting>
  <conditionalFormatting sqref="N69:N72 J69:J72">
    <cfRule type="containsBlanks" dxfId="156" priority="28">
      <formula>LEN(TRIM(J69))=0</formula>
    </cfRule>
  </conditionalFormatting>
  <conditionalFormatting sqref="N76">
    <cfRule type="containsBlanks" dxfId="155" priority="13">
      <formula>LEN(TRIM(N76))=0</formula>
    </cfRule>
    <cfRule type="containsBlanks" dxfId="154" priority="14">
      <formula>LEN(TRIM(N76))=0</formula>
    </cfRule>
  </conditionalFormatting>
  <conditionalFormatting sqref="N77 L78:Q78">
    <cfRule type="containsText" dxfId="153" priority="52" operator="containsText" text="A költségtétel meghaladja Felhívásban rögzített fajlagos maximum költséget!">
      <formula>NOT(ISERROR(SEARCH("A költségtétel meghaladja Felhívásban rögzített fajlagos maximum költséget!",L77)))</formula>
    </cfRule>
  </conditionalFormatting>
  <conditionalFormatting sqref="N62:Q64">
    <cfRule type="cellIs" dxfId="152" priority="66" operator="equal">
      <formula>0</formula>
    </cfRule>
  </conditionalFormatting>
  <conditionalFormatting sqref="N69:Q72">
    <cfRule type="cellIs" dxfId="151" priority="25" operator="equal">
      <formula>0</formula>
    </cfRule>
  </conditionalFormatting>
  <conditionalFormatting sqref="N76:Q76">
    <cfRule type="cellIs" dxfId="150" priority="11" operator="equal">
      <formula>0</formula>
    </cfRule>
  </conditionalFormatting>
  <dataValidations count="8">
    <dataValidation type="whole" allowBlank="1" showInputMessage="1" showErrorMessage="1" sqref="P44:Q44 J18:J38 P50:Q51 P57:Q57">
      <formula1>0</formula1>
      <formula2>1000000000</formula2>
    </dataValidation>
    <dataValidation type="decimal" allowBlank="1" showInputMessage="1" showErrorMessage="1" sqref="D18:D38 D9:D12">
      <formula1>0</formula1>
      <formula2>1000000000</formula2>
    </dataValidation>
    <dataValidation allowBlank="1" showInputMessage="1" showErrorMessage="1" prompt="Helység és dátum megadása." sqref="C80"/>
    <dataValidation type="decimal" allowBlank="1" showInputMessage="1" showErrorMessage="1" sqref="L44 F44 H44 N44 L50:L51 L57 N50:N51 N57 H50:H51 H57 F50:F51 F57">
      <formula1>0</formula1>
      <formula2>10000000000</formula2>
    </dataValidation>
    <dataValidation type="whole" allowBlank="1" showInputMessage="1" showErrorMessage="1" sqref="J9:K12 M9:M12 F9:G9 F11:G11 K18:L38">
      <formula1>0</formula1>
      <formula2>10000000000</formula2>
    </dataValidation>
    <dataValidation type="whole" allowBlank="1" showInputMessage="1" showErrorMessage="1" sqref="L9:L12">
      <formula1>0</formula1>
      <formula2>100000000</formula2>
    </dataValidation>
    <dataValidation type="whole" allowBlank="1" showErrorMessage="1" prompt="Nettó költségnél nem lehet alacsonyabb." sqref="N18:O38">
      <formula1>0</formula1>
      <formula2>1000000000</formula2>
    </dataValidation>
    <dataValidation allowBlank="1" showErrorMessage="1" prompt="Nettó költségnél nem lehet alacsonyabb." sqref="P18:Q38 N9:Q12"/>
  </dataValidations>
  <printOptions horizontalCentered="1"/>
  <pageMargins left="0.31496062992125984" right="0.31496062992125984" top="0.55118110236220474" bottom="0.35433070866141736" header="0.31496062992125984" footer="0.31496062992125984"/>
  <pageSetup paperSize="9" scale="65" fitToHeight="0" orientation="landscape" r:id="rId1"/>
  <headerFooter>
    <oddHeader>&amp;LMFB Zrt.&amp;C&amp;9RRF-REP-10.13.1-24 OTTHONFELÚJÍTÁSI HITELPROGRAM - &amp;A&amp;R&amp;P.oldal</oddHeader>
  </headerFooter>
  <ignoredErrors>
    <ignoredError sqref="M44 M50 M57 C80 O44 O50 O57" unlockedFormula="1"/>
  </ignoredErrors>
  <extLst>
    <ext xmlns:x14="http://schemas.microsoft.com/office/spreadsheetml/2009/9/main" uri="{78C0D931-6437-407d-A8EE-F0AAD7539E65}">
      <x14:conditionalFormattings>
        <x14:conditionalFormatting xmlns:xm="http://schemas.microsoft.com/office/excel/2006/main">
          <x14:cfRule type="expression" priority="269" id="{8D562BFC-0970-4EBA-B6A8-504948A61FF4}">
            <xm:f>AND('01_Alapadatok'!$D$13="nem",'01_Alapadatok'!#REF!="nem")</xm:f>
            <x14:dxf>
              <font>
                <color theme="0"/>
              </font>
              <fill>
                <patternFill patternType="gray125">
                  <bgColor theme="0"/>
                </patternFill>
              </fill>
            </x14:dxf>
          </x14:cfRule>
          <xm:sqref>B18:C18</xm:sqref>
        </x14:conditionalFormatting>
        <x14:conditionalFormatting xmlns:xm="http://schemas.microsoft.com/office/excel/2006/main">
          <x14:cfRule type="expression" priority="246" id="{A389F2CB-F172-487E-B143-0EAB0F65203B}">
            <xm:f>'01_Alapadatok'!$B$13="nem"</xm:f>
            <x14:dxf>
              <font>
                <color theme="0"/>
              </font>
              <fill>
                <patternFill patternType="gray125">
                  <bgColor theme="0"/>
                </patternFill>
              </fill>
            </x14:dxf>
          </x14:cfRule>
          <xm:sqref>B7:Q13</xm:sqref>
        </x14:conditionalFormatting>
        <x14:conditionalFormatting xmlns:xm="http://schemas.microsoft.com/office/excel/2006/main">
          <x14:cfRule type="expression" priority="116" id="{00A28E33-BF3A-4BD5-87AD-28F0F32F897B}">
            <xm:f>'01_Alapadatok'!$D$13="nem"</xm:f>
            <x14:dxf>
              <font>
                <color theme="0"/>
              </font>
              <fill>
                <patternFill patternType="gray125">
                  <bgColor theme="0"/>
                </patternFill>
              </fill>
            </x14:dxf>
          </x14:cfRule>
          <xm:sqref>B16:Q39</xm:sqref>
        </x14:conditionalFormatting>
        <x14:conditionalFormatting xmlns:xm="http://schemas.microsoft.com/office/excel/2006/main">
          <x14:cfRule type="expression" priority="277" id="{B8DF7A60-E8C7-4FA5-BAFA-69E3BA42DBAE}">
            <xm:f>'01_Alapadatok'!$E$13="nem"</xm:f>
            <x14:dxf>
              <font>
                <color theme="0"/>
              </font>
              <fill>
                <patternFill patternType="gray125"/>
              </fill>
            </x14:dxf>
          </x14:cfRule>
          <xm:sqref>B42:Q45</xm:sqref>
        </x14:conditionalFormatting>
        <x14:conditionalFormatting xmlns:xm="http://schemas.microsoft.com/office/excel/2006/main">
          <x14:cfRule type="expression" priority="195" id="{2F2A0E97-CE3B-4D36-94C5-08243DF7E7B1}">
            <xm:f>'01_Alapadatok'!$F$13="nem"</xm:f>
            <x14:dxf>
              <font>
                <color theme="0"/>
              </font>
              <fill>
                <patternFill patternType="gray125">
                  <bgColor theme="0"/>
                </patternFill>
              </fill>
            </x14:dxf>
          </x14:cfRule>
          <xm:sqref>B48:Q52</xm:sqref>
        </x14:conditionalFormatting>
        <x14:conditionalFormatting xmlns:xm="http://schemas.microsoft.com/office/excel/2006/main">
          <x14:cfRule type="expression" priority="179" id="{0E7FA405-A736-4CFC-AAC8-EDE8E7BFEB06}">
            <xm:f>'01_Alapadatok'!$F$13="nem"</xm:f>
            <x14:dxf>
              <font>
                <color theme="0"/>
              </font>
              <fill>
                <patternFill patternType="gray125">
                  <bgColor theme="0"/>
                </patternFill>
              </fill>
            </x14:dxf>
          </x14:cfRule>
          <xm:sqref>B50:Q51</xm:sqref>
        </x14:conditionalFormatting>
        <x14:conditionalFormatting xmlns:xm="http://schemas.microsoft.com/office/excel/2006/main">
          <x14:cfRule type="expression" priority="31" id="{FFB602B3-2BDA-4823-AC57-59F223C7F8C1}">
            <xm:f>'01_Alapadatok'!$G$13="nem"</xm:f>
            <x14:dxf>
              <font>
                <color theme="0"/>
              </font>
              <fill>
                <patternFill patternType="lightGray"/>
              </fill>
            </x14:dxf>
          </x14:cfRule>
          <xm:sqref>B55:Q57</xm:sqref>
        </x14:conditionalFormatting>
        <x14:conditionalFormatting xmlns:xm="http://schemas.microsoft.com/office/excel/2006/main">
          <x14:cfRule type="expression" priority="69" id="{40783FAE-F646-43C7-B881-F9366E795DCC}">
            <xm:f>'01_Alapadatok'!$H$13="nem"</xm:f>
            <x14:dxf>
              <font>
                <color theme="0"/>
              </font>
              <fill>
                <patternFill patternType="gray125">
                  <bgColor theme="0"/>
                </patternFill>
              </fill>
            </x14:dxf>
          </x14:cfRule>
          <xm:sqref>B61:Q65 B68:Q72 B66:I66</xm:sqref>
        </x14:conditionalFormatting>
        <x14:conditionalFormatting xmlns:xm="http://schemas.microsoft.com/office/excel/2006/main">
          <x14:cfRule type="expression" priority="257" id="{C120D9A6-115C-4210-A7B9-3965661068BB}">
            <xm:f>AND('01_Alapadatok'!$D$13="nem",'01_Alapadatok'!#REF!="nem")</xm:f>
            <x14:dxf>
              <font>
                <color theme="0"/>
              </font>
              <fill>
                <patternFill patternType="gray125">
                  <bgColor theme="0"/>
                </patternFill>
              </fill>
            </x14:dxf>
          </x14:cfRule>
          <xm:sqref>D18:Q38</xm:sqref>
        </x14:conditionalFormatting>
        <x14:conditionalFormatting xmlns:xm="http://schemas.microsoft.com/office/excel/2006/main">
          <x14:cfRule type="cellIs" priority="50" operator="greaterThan" id="{D2ADA2EF-C91F-480B-83B8-C97EDB4D7EBD}">
            <xm:f>érv!$F$3</xm:f>
            <x14:dxf>
              <font>
                <color rgb="FF9C0006"/>
              </font>
              <fill>
                <patternFill>
                  <bgColor rgb="FFFFC7CE"/>
                </patternFill>
              </fill>
            </x14:dxf>
          </x14:cfRule>
          <xm:sqref>J9</xm:sqref>
        </x14:conditionalFormatting>
        <x14:conditionalFormatting xmlns:xm="http://schemas.microsoft.com/office/excel/2006/main">
          <x14:cfRule type="cellIs" priority="235" operator="greaterThan" id="{6BF96831-68CC-4FB3-B93D-D88B3097C6C1}">
            <xm:f>érv!$F$4</xm:f>
            <x14:dxf>
              <font>
                <color rgb="FF9C0006"/>
              </font>
              <fill>
                <patternFill>
                  <bgColor rgb="FFFFC7CE"/>
                </patternFill>
              </fill>
            </x14:dxf>
          </x14:cfRule>
          <xm:sqref>J10</xm:sqref>
        </x14:conditionalFormatting>
        <x14:conditionalFormatting xmlns:xm="http://schemas.microsoft.com/office/excel/2006/main">
          <x14:cfRule type="cellIs" priority="49" operator="greaterThan" id="{E77EF5AE-53DB-4647-8D2F-90DAF633E669}">
            <xm:f>érv!$F$5</xm:f>
            <x14:dxf>
              <font>
                <color rgb="FF9C0006"/>
              </font>
              <fill>
                <patternFill>
                  <bgColor rgb="FFFFC7CE"/>
                </patternFill>
              </fill>
            </x14:dxf>
          </x14:cfRule>
          <xm:sqref>J11</xm:sqref>
        </x14:conditionalFormatting>
        <x14:conditionalFormatting xmlns:xm="http://schemas.microsoft.com/office/excel/2006/main">
          <x14:cfRule type="cellIs" priority="48" operator="greaterThan" id="{4DA47800-B15E-4F95-8E2C-EC50647B515D}">
            <xm:f>érv!$F$6</xm:f>
            <x14:dxf>
              <font>
                <color rgb="FF9C0006"/>
              </font>
              <fill>
                <patternFill>
                  <bgColor rgb="FFFFC7CE"/>
                </patternFill>
              </fill>
            </x14:dxf>
          </x14:cfRule>
          <xm:sqref>J12</xm:sqref>
        </x14:conditionalFormatting>
        <x14:conditionalFormatting xmlns:xm="http://schemas.microsoft.com/office/excel/2006/main">
          <x14:cfRule type="cellIs" priority="229" operator="greaterThan" id="{E1A2C233-06D6-4508-A784-445DE0641AC9}">
            <xm:f>érv!F10</xm:f>
            <x14:dxf>
              <font>
                <color rgb="FF9C0006"/>
              </font>
              <fill>
                <patternFill>
                  <bgColor rgb="FFFFC7CE"/>
                </patternFill>
              </fill>
            </x14:dxf>
          </x14:cfRule>
          <xm:sqref>J18</xm:sqref>
        </x14:conditionalFormatting>
        <x14:conditionalFormatting xmlns:xm="http://schemas.microsoft.com/office/excel/2006/main">
          <x14:cfRule type="cellIs" priority="228" operator="greaterThan" id="{6E1683BC-7010-4AFF-8680-F2388740F2E1}">
            <xm:f>érv!$F$11</xm:f>
            <x14:dxf>
              <font>
                <color rgb="FF9C0006"/>
              </font>
              <fill>
                <patternFill>
                  <bgColor rgb="FFFFC7CE"/>
                </patternFill>
              </fill>
            </x14:dxf>
          </x14:cfRule>
          <xm:sqref>J19</xm:sqref>
        </x14:conditionalFormatting>
        <x14:conditionalFormatting xmlns:xm="http://schemas.microsoft.com/office/excel/2006/main">
          <x14:cfRule type="cellIs" priority="227" operator="greaterThan" id="{C4BEE082-A0BB-4870-8ADC-A0E4CDF31EEF}">
            <xm:f>érv!$F$12</xm:f>
            <x14:dxf>
              <font>
                <color rgb="FF9C0006"/>
              </font>
              <fill>
                <patternFill>
                  <bgColor rgb="FFFFC7CE"/>
                </patternFill>
              </fill>
            </x14:dxf>
          </x14:cfRule>
          <xm:sqref>J20</xm:sqref>
        </x14:conditionalFormatting>
        <x14:conditionalFormatting xmlns:xm="http://schemas.microsoft.com/office/excel/2006/main">
          <x14:cfRule type="cellIs" priority="226" operator="greaterThan" id="{EFE81D70-4C79-4200-87D8-62F99A788BC3}">
            <xm:f>érv!$F$13</xm:f>
            <x14:dxf>
              <font>
                <color rgb="FF9C0006"/>
              </font>
              <fill>
                <patternFill>
                  <bgColor rgb="FFFFC7CE"/>
                </patternFill>
              </fill>
            </x14:dxf>
          </x14:cfRule>
          <xm:sqref>J21</xm:sqref>
        </x14:conditionalFormatting>
        <x14:conditionalFormatting xmlns:xm="http://schemas.microsoft.com/office/excel/2006/main">
          <x14:cfRule type="cellIs" priority="225" operator="greaterThan" id="{C49ECA07-E8BF-4AE3-BD1E-BDE52CD7BE83}">
            <xm:f>érv!$F$14</xm:f>
            <x14:dxf>
              <font>
                <color rgb="FF9C0006"/>
              </font>
              <fill>
                <patternFill>
                  <bgColor rgb="FFFFC7CE"/>
                </patternFill>
              </fill>
            </x14:dxf>
          </x14:cfRule>
          <xm:sqref>J22</xm:sqref>
        </x14:conditionalFormatting>
        <x14:conditionalFormatting xmlns:xm="http://schemas.microsoft.com/office/excel/2006/main">
          <x14:cfRule type="cellIs" priority="224" operator="greaterThan" id="{58B6EF8D-339F-4955-A380-EB0CDFDE27E0}">
            <xm:f>érv!$F$15</xm:f>
            <x14:dxf>
              <font>
                <color rgb="FF9C0006"/>
              </font>
              <fill>
                <patternFill>
                  <bgColor rgb="FFFFC7CE"/>
                </patternFill>
              </fill>
            </x14:dxf>
          </x14:cfRule>
          <xm:sqref>J23</xm:sqref>
        </x14:conditionalFormatting>
        <x14:conditionalFormatting xmlns:xm="http://schemas.microsoft.com/office/excel/2006/main">
          <x14:cfRule type="cellIs" priority="223" operator="greaterThan" id="{02A11690-EC74-4475-84E0-6CF7C94BE4B0}">
            <xm:f>érv!$F$16</xm:f>
            <x14:dxf>
              <font>
                <color rgb="FF9C0006"/>
              </font>
              <fill>
                <patternFill>
                  <bgColor rgb="FFFFC7CE"/>
                </patternFill>
              </fill>
            </x14:dxf>
          </x14:cfRule>
          <xm:sqref>J24</xm:sqref>
        </x14:conditionalFormatting>
        <x14:conditionalFormatting xmlns:xm="http://schemas.microsoft.com/office/excel/2006/main">
          <x14:cfRule type="cellIs" priority="222" operator="greaterThan" id="{875CE26F-334C-42B9-8B57-ED5C40206D5E}">
            <xm:f>érv!$F$17</xm:f>
            <x14:dxf>
              <font>
                <color rgb="FF9C0006"/>
              </font>
              <fill>
                <patternFill>
                  <bgColor rgb="FFFFC7CE"/>
                </patternFill>
              </fill>
            </x14:dxf>
          </x14:cfRule>
          <xm:sqref>J25</xm:sqref>
        </x14:conditionalFormatting>
        <x14:conditionalFormatting xmlns:xm="http://schemas.microsoft.com/office/excel/2006/main">
          <x14:cfRule type="cellIs" priority="221" operator="greaterThan" id="{05927A62-E4A0-4A73-977A-438633703F78}">
            <xm:f>érv!$F$18</xm:f>
            <x14:dxf>
              <font>
                <color rgb="FF9C0006"/>
              </font>
              <fill>
                <patternFill>
                  <bgColor rgb="FFFFC7CE"/>
                </patternFill>
              </fill>
            </x14:dxf>
          </x14:cfRule>
          <xm:sqref>J26</xm:sqref>
        </x14:conditionalFormatting>
        <x14:conditionalFormatting xmlns:xm="http://schemas.microsoft.com/office/excel/2006/main">
          <x14:cfRule type="cellIs" priority="220" operator="greaterThan" id="{10BE5FAA-126E-4BC8-976A-54EE63C81C00}">
            <xm:f>érv!$F$19</xm:f>
            <x14:dxf>
              <font>
                <color rgb="FF9C0006"/>
              </font>
              <fill>
                <patternFill>
                  <bgColor rgb="FFFFC7CE"/>
                </patternFill>
              </fill>
            </x14:dxf>
          </x14:cfRule>
          <xm:sqref>J27</xm:sqref>
        </x14:conditionalFormatting>
        <x14:conditionalFormatting xmlns:xm="http://schemas.microsoft.com/office/excel/2006/main">
          <x14:cfRule type="cellIs" priority="219" operator="greaterThan" id="{4CF4EB9A-FF01-44E0-8F23-B3D0D3622040}">
            <xm:f>érv!$F$20</xm:f>
            <x14:dxf>
              <font>
                <color rgb="FF9C0006"/>
              </font>
              <fill>
                <patternFill>
                  <bgColor rgb="FFFFC7CE"/>
                </patternFill>
              </fill>
            </x14:dxf>
          </x14:cfRule>
          <xm:sqref>J28</xm:sqref>
        </x14:conditionalFormatting>
        <x14:conditionalFormatting xmlns:xm="http://schemas.microsoft.com/office/excel/2006/main">
          <x14:cfRule type="cellIs" priority="218" operator="greaterThan" id="{89C03BD0-F9AE-4AF1-A3E3-907AF75B4A45}">
            <xm:f>érv!$F$21</xm:f>
            <x14:dxf>
              <font>
                <color rgb="FF9C0006"/>
              </font>
              <fill>
                <patternFill>
                  <bgColor rgb="FFFFC7CE"/>
                </patternFill>
              </fill>
            </x14:dxf>
          </x14:cfRule>
          <xm:sqref>J29</xm:sqref>
        </x14:conditionalFormatting>
        <x14:conditionalFormatting xmlns:xm="http://schemas.microsoft.com/office/excel/2006/main">
          <x14:cfRule type="cellIs" priority="20" operator="greaterThan" id="{0D1733B4-7249-4F00-94D1-F7D886D49D9C}">
            <xm:f>érv!$F$22</xm:f>
            <x14:dxf>
              <font>
                <color rgb="FF9C0006"/>
              </font>
              <fill>
                <patternFill>
                  <bgColor rgb="FFFFC7CE"/>
                </patternFill>
              </fill>
            </x14:dxf>
          </x14:cfRule>
          <xm:sqref>J30</xm:sqref>
        </x14:conditionalFormatting>
        <x14:conditionalFormatting xmlns:xm="http://schemas.microsoft.com/office/excel/2006/main">
          <x14:cfRule type="cellIs" priority="217" operator="greaterThan" id="{BDEE197A-2156-4945-A604-E3E6E8B4B66A}">
            <xm:f>érv!$F$23</xm:f>
            <x14:dxf>
              <font>
                <color rgb="FF9C0006"/>
              </font>
              <fill>
                <patternFill>
                  <bgColor rgb="FFFFC7CE"/>
                </patternFill>
              </fill>
            </x14:dxf>
          </x14:cfRule>
          <xm:sqref>J31</xm:sqref>
        </x14:conditionalFormatting>
        <x14:conditionalFormatting xmlns:xm="http://schemas.microsoft.com/office/excel/2006/main">
          <x14:cfRule type="cellIs" priority="47" operator="greaterThan" id="{FB3F06B7-FFD2-4E70-87AC-4A8A584CC7DB}">
            <xm:f>érv!$F$24</xm:f>
            <x14:dxf>
              <font>
                <color rgb="FF9C0006"/>
              </font>
              <fill>
                <patternFill>
                  <bgColor rgb="FFFFC7CE"/>
                </patternFill>
              </fill>
            </x14:dxf>
          </x14:cfRule>
          <xm:sqref>J32</xm:sqref>
        </x14:conditionalFormatting>
        <x14:conditionalFormatting xmlns:xm="http://schemas.microsoft.com/office/excel/2006/main">
          <x14:cfRule type="cellIs" priority="45" operator="greaterThan" id="{D18EC7AA-44C5-4297-9EC9-F3A08BC0E022}">
            <xm:f>érv!$F$25</xm:f>
            <x14:dxf>
              <font>
                <color rgb="FF9C0006"/>
              </font>
              <fill>
                <patternFill>
                  <bgColor rgb="FFFFC7CE"/>
                </patternFill>
              </fill>
            </x14:dxf>
          </x14:cfRule>
          <xm:sqref>J33</xm:sqref>
        </x14:conditionalFormatting>
        <x14:conditionalFormatting xmlns:xm="http://schemas.microsoft.com/office/excel/2006/main">
          <x14:cfRule type="cellIs" priority="43" operator="greaterThan" id="{0F3179AD-472A-45F3-9CE4-B815B852EC94}">
            <xm:f>érv!$F$26</xm:f>
            <x14:dxf>
              <font>
                <color rgb="FF9C0006"/>
              </font>
              <fill>
                <patternFill>
                  <bgColor rgb="FFFFC7CE"/>
                </patternFill>
              </fill>
            </x14:dxf>
          </x14:cfRule>
          <xm:sqref>J34</xm:sqref>
        </x14:conditionalFormatting>
        <x14:conditionalFormatting xmlns:xm="http://schemas.microsoft.com/office/excel/2006/main">
          <x14:cfRule type="cellIs" priority="41" operator="greaterThan" id="{227C5BF7-5DDB-4FE3-89D8-2FD91782BBA1}">
            <xm:f>érv!$F$27</xm:f>
            <x14:dxf>
              <font>
                <color rgb="FF9C0006"/>
              </font>
              <fill>
                <patternFill>
                  <bgColor rgb="FFFFC7CE"/>
                </patternFill>
              </fill>
            </x14:dxf>
          </x14:cfRule>
          <xm:sqref>J35</xm:sqref>
        </x14:conditionalFormatting>
        <x14:conditionalFormatting xmlns:xm="http://schemas.microsoft.com/office/excel/2006/main">
          <x14:cfRule type="cellIs" priority="39" operator="greaterThan" id="{5C7F453D-DE6E-49EB-88C4-73E1A6709435}">
            <xm:f>érv!$F$28</xm:f>
            <x14:dxf>
              <font>
                <color rgb="FF9C0006"/>
              </font>
              <fill>
                <patternFill>
                  <bgColor rgb="FFFFC7CE"/>
                </patternFill>
              </fill>
            </x14:dxf>
          </x14:cfRule>
          <xm:sqref>J36</xm:sqref>
        </x14:conditionalFormatting>
        <x14:conditionalFormatting xmlns:xm="http://schemas.microsoft.com/office/excel/2006/main">
          <x14:cfRule type="cellIs" priority="37" operator="greaterThan" id="{5ACD1AF3-F40E-4F20-9EC2-8CBD792FEF67}">
            <xm:f>érv!$F$29</xm:f>
            <x14:dxf>
              <font>
                <color rgb="FF9C0006"/>
              </font>
              <fill>
                <patternFill>
                  <bgColor rgb="FFFFC7CE"/>
                </patternFill>
              </fill>
            </x14:dxf>
          </x14:cfRule>
          <xm:sqref>J37</xm:sqref>
        </x14:conditionalFormatting>
        <x14:conditionalFormatting xmlns:xm="http://schemas.microsoft.com/office/excel/2006/main">
          <x14:cfRule type="cellIs" priority="35" operator="greaterThan" id="{BA8D4A7F-6CC5-471E-AF9E-43A3CC7354CE}">
            <xm:f>érv!$F$30</xm:f>
            <x14:dxf>
              <font>
                <color rgb="FF9C0006"/>
              </font>
              <fill>
                <patternFill>
                  <bgColor rgb="FFFFC7CE"/>
                </patternFill>
              </fill>
            </x14:dxf>
          </x14:cfRule>
          <xm:sqref>J38</xm:sqref>
        </x14:conditionalFormatting>
        <x14:conditionalFormatting xmlns:xm="http://schemas.microsoft.com/office/excel/2006/main">
          <x14:cfRule type="cellIs" priority="234" operator="greaterThan" id="{04D8466C-8F86-450C-9AC5-3C0A1C0B5052}">
            <xm:f>érv!$G$3</xm:f>
            <x14:dxf>
              <font>
                <color rgb="FF9C0006"/>
              </font>
              <fill>
                <patternFill>
                  <bgColor rgb="FFFFC7CE"/>
                </patternFill>
              </fill>
            </x14:dxf>
          </x14:cfRule>
          <xm:sqref>K9</xm:sqref>
        </x14:conditionalFormatting>
        <x14:conditionalFormatting xmlns:xm="http://schemas.microsoft.com/office/excel/2006/main">
          <x14:cfRule type="cellIs" priority="23" operator="greaterThan" id="{A88F20CA-6E57-4FE5-83A9-B3994AF00D5D}">
            <xm:f>érv!$G$4</xm:f>
            <x14:dxf>
              <font>
                <color rgb="FF9C0006"/>
              </font>
              <fill>
                <patternFill>
                  <bgColor rgb="FFFFC7CE"/>
                </patternFill>
              </fill>
            </x14:dxf>
          </x14:cfRule>
          <xm:sqref>K10</xm:sqref>
        </x14:conditionalFormatting>
        <x14:conditionalFormatting xmlns:xm="http://schemas.microsoft.com/office/excel/2006/main">
          <x14:cfRule type="cellIs" priority="51" operator="greaterThan" id="{6470554C-E455-49AE-ADB2-D223A8456DA2}">
            <xm:f>érv!$G$5</xm:f>
            <x14:dxf>
              <font>
                <color rgb="FF9C0006"/>
              </font>
              <fill>
                <patternFill>
                  <bgColor rgb="FFFFC7CE"/>
                </patternFill>
              </fill>
            </x14:dxf>
          </x14:cfRule>
          <xm:sqref>K11</xm:sqref>
        </x14:conditionalFormatting>
        <x14:conditionalFormatting xmlns:xm="http://schemas.microsoft.com/office/excel/2006/main">
          <x14:cfRule type="cellIs" priority="232" operator="greaterThan" id="{60867D21-91C6-4BDA-8303-FE5F857E8147}">
            <xm:f>érv!$G$6</xm:f>
            <x14:dxf>
              <font>
                <color rgb="FF9C0006"/>
              </font>
              <fill>
                <patternFill>
                  <bgColor rgb="FFFFC7CE"/>
                </patternFill>
              </fill>
            </x14:dxf>
          </x14:cfRule>
          <xm:sqref>K12</xm:sqref>
        </x14:conditionalFormatting>
        <x14:conditionalFormatting xmlns:xm="http://schemas.microsoft.com/office/excel/2006/main">
          <x14:cfRule type="cellIs" priority="216" operator="greaterThan" id="{D321D57D-6937-46E7-B049-2E9091243B71}">
            <xm:f>érv!$G$10</xm:f>
            <x14:dxf>
              <font>
                <color rgb="FF9C0006"/>
              </font>
              <fill>
                <patternFill>
                  <bgColor rgb="FFFFC7CE"/>
                </patternFill>
              </fill>
            </x14:dxf>
          </x14:cfRule>
          <xm:sqref>K18</xm:sqref>
        </x14:conditionalFormatting>
        <x14:conditionalFormatting xmlns:xm="http://schemas.microsoft.com/office/excel/2006/main">
          <x14:cfRule type="cellIs" priority="215" operator="greaterThan" id="{2BC3339F-1970-42DE-8DAF-35CE85D60613}">
            <xm:f>érv!$G$11</xm:f>
            <x14:dxf>
              <font>
                <color rgb="FF9C0006"/>
              </font>
              <fill>
                <patternFill>
                  <bgColor rgb="FFFFC7CE"/>
                </patternFill>
              </fill>
            </x14:dxf>
          </x14:cfRule>
          <xm:sqref>K19</xm:sqref>
        </x14:conditionalFormatting>
        <x14:conditionalFormatting xmlns:xm="http://schemas.microsoft.com/office/excel/2006/main">
          <x14:cfRule type="cellIs" priority="214" operator="greaterThan" id="{11CE848A-D9F8-4FED-AE8C-9ECCA77093C6}">
            <xm:f>érv!$G$12</xm:f>
            <x14:dxf>
              <font>
                <color rgb="FF9C0006"/>
              </font>
              <fill>
                <patternFill>
                  <bgColor rgb="FFFFC7CE"/>
                </patternFill>
              </fill>
            </x14:dxf>
          </x14:cfRule>
          <xm:sqref>K20</xm:sqref>
        </x14:conditionalFormatting>
        <x14:conditionalFormatting xmlns:xm="http://schemas.microsoft.com/office/excel/2006/main">
          <x14:cfRule type="cellIs" priority="213" operator="greaterThan" id="{A6FEC59C-EE9C-4AE8-93D1-537B1BBBDA07}">
            <xm:f>érv!$G$13</xm:f>
            <x14:dxf>
              <font>
                <color rgb="FF9C0006"/>
              </font>
              <fill>
                <patternFill>
                  <bgColor rgb="FFFFC7CE"/>
                </patternFill>
              </fill>
            </x14:dxf>
          </x14:cfRule>
          <xm:sqref>K21</xm:sqref>
        </x14:conditionalFormatting>
        <x14:conditionalFormatting xmlns:xm="http://schemas.microsoft.com/office/excel/2006/main">
          <x14:cfRule type="cellIs" priority="212" operator="greaterThan" id="{FDA8F8E2-0EBA-4009-917A-2EAD9EBCABAA}">
            <xm:f>érv!$G$14</xm:f>
            <x14:dxf>
              <font>
                <color rgb="FF9C0006"/>
              </font>
              <fill>
                <patternFill>
                  <bgColor rgb="FFFFC7CE"/>
                </patternFill>
              </fill>
            </x14:dxf>
          </x14:cfRule>
          <xm:sqref>K22</xm:sqref>
        </x14:conditionalFormatting>
        <x14:conditionalFormatting xmlns:xm="http://schemas.microsoft.com/office/excel/2006/main">
          <x14:cfRule type="cellIs" priority="211" operator="greaterThan" id="{C6B4903C-BA28-4612-863A-99EBD31E46A0}">
            <xm:f>érv!$G$15</xm:f>
            <x14:dxf>
              <font>
                <color rgb="FF9C0006"/>
              </font>
              <fill>
                <patternFill>
                  <bgColor rgb="FFFFC7CE"/>
                </patternFill>
              </fill>
            </x14:dxf>
          </x14:cfRule>
          <xm:sqref>K23</xm:sqref>
        </x14:conditionalFormatting>
        <x14:conditionalFormatting xmlns:xm="http://schemas.microsoft.com/office/excel/2006/main">
          <x14:cfRule type="cellIs" priority="210" operator="greaterThan" id="{72EBC344-DE6E-4137-8D98-ACF8C56A2B1E}">
            <xm:f>érv!$G$16</xm:f>
            <x14:dxf>
              <font>
                <color rgb="FF9C0006"/>
              </font>
              <fill>
                <patternFill>
                  <bgColor rgb="FFFFC7CE"/>
                </patternFill>
              </fill>
            </x14:dxf>
          </x14:cfRule>
          <xm:sqref>K24</xm:sqref>
        </x14:conditionalFormatting>
        <x14:conditionalFormatting xmlns:xm="http://schemas.microsoft.com/office/excel/2006/main">
          <x14:cfRule type="cellIs" priority="209" operator="greaterThan" id="{7D14E413-861E-4540-9B9D-E20211231FE5}">
            <xm:f>érv!$G$17</xm:f>
            <x14:dxf>
              <font>
                <color rgb="FF9C0006"/>
              </font>
              <fill>
                <patternFill>
                  <bgColor rgb="FFFFC7CE"/>
                </patternFill>
              </fill>
            </x14:dxf>
          </x14:cfRule>
          <xm:sqref>K25</xm:sqref>
        </x14:conditionalFormatting>
        <x14:conditionalFormatting xmlns:xm="http://schemas.microsoft.com/office/excel/2006/main">
          <x14:cfRule type="cellIs" priority="208" operator="greaterThan" id="{8641DC62-F031-41EE-862E-BA8CB6B50D27}">
            <xm:f>érv!$G$18</xm:f>
            <x14:dxf>
              <font>
                <color rgb="FF9C0006"/>
              </font>
              <fill>
                <patternFill>
                  <bgColor rgb="FFFFC7CE"/>
                </patternFill>
              </fill>
            </x14:dxf>
          </x14:cfRule>
          <xm:sqref>K26</xm:sqref>
        </x14:conditionalFormatting>
        <x14:conditionalFormatting xmlns:xm="http://schemas.microsoft.com/office/excel/2006/main">
          <x14:cfRule type="cellIs" priority="207" operator="greaterThan" id="{CBED24CA-675E-41A7-8834-0AC5D88A50A3}">
            <xm:f>érv!$G$19</xm:f>
            <x14:dxf>
              <font>
                <color rgb="FF9C0006"/>
              </font>
              <fill>
                <patternFill>
                  <bgColor rgb="FFFFC7CE"/>
                </patternFill>
              </fill>
            </x14:dxf>
          </x14:cfRule>
          <xm:sqref>K27</xm:sqref>
        </x14:conditionalFormatting>
        <x14:conditionalFormatting xmlns:xm="http://schemas.microsoft.com/office/excel/2006/main">
          <x14:cfRule type="cellIs" priority="206" operator="greaterThan" id="{FF7392BD-7789-488A-9348-6CD41011195A}">
            <xm:f>érv!$G$20</xm:f>
            <x14:dxf>
              <font>
                <color rgb="FF9C0006"/>
              </font>
              <fill>
                <patternFill>
                  <bgColor rgb="FFFFC7CE"/>
                </patternFill>
              </fill>
            </x14:dxf>
          </x14:cfRule>
          <xm:sqref>K28</xm:sqref>
        </x14:conditionalFormatting>
        <x14:conditionalFormatting xmlns:xm="http://schemas.microsoft.com/office/excel/2006/main">
          <x14:cfRule type="cellIs" priority="205" operator="greaterThan" id="{EC52D351-3360-4901-8202-148A2C634D42}">
            <xm:f>érv!$G$21</xm:f>
            <x14:dxf>
              <font>
                <color rgb="FF9C0006"/>
              </font>
              <fill>
                <patternFill>
                  <bgColor rgb="FFFFC7CE"/>
                </patternFill>
              </fill>
            </x14:dxf>
          </x14:cfRule>
          <xm:sqref>K29</xm:sqref>
        </x14:conditionalFormatting>
        <x14:conditionalFormatting xmlns:xm="http://schemas.microsoft.com/office/excel/2006/main">
          <x14:cfRule type="cellIs" priority="19" operator="greaterThan" id="{616C8767-FC54-4D74-A722-F76929497C80}">
            <xm:f>érv!$G$22</xm:f>
            <x14:dxf>
              <font>
                <color rgb="FF9C0006"/>
              </font>
              <fill>
                <patternFill>
                  <bgColor rgb="FFFFC7CE"/>
                </patternFill>
              </fill>
            </x14:dxf>
          </x14:cfRule>
          <xm:sqref>K30</xm:sqref>
        </x14:conditionalFormatting>
        <x14:conditionalFormatting xmlns:xm="http://schemas.microsoft.com/office/excel/2006/main">
          <x14:cfRule type="cellIs" priority="204" operator="greaterThan" id="{BF6B1724-030A-4364-B132-58199E2A6266}">
            <xm:f>érv!$G$23</xm:f>
            <x14:dxf>
              <font>
                <color rgb="FF9C0006"/>
              </font>
              <fill>
                <patternFill>
                  <bgColor rgb="FFFFC7CE"/>
                </patternFill>
              </fill>
            </x14:dxf>
          </x14:cfRule>
          <xm:sqref>K31</xm:sqref>
        </x14:conditionalFormatting>
        <x14:conditionalFormatting xmlns:xm="http://schemas.microsoft.com/office/excel/2006/main">
          <x14:cfRule type="cellIs" priority="46" operator="greaterThan" id="{1CEB0F8D-AA29-4A96-9ABF-9D73C986AAD2}">
            <xm:f>érv!$G$24</xm:f>
            <x14:dxf>
              <font>
                <color rgb="FF9C0006"/>
              </font>
              <fill>
                <patternFill>
                  <bgColor rgb="FFFFC7CE"/>
                </patternFill>
              </fill>
            </x14:dxf>
          </x14:cfRule>
          <xm:sqref>K32</xm:sqref>
        </x14:conditionalFormatting>
        <x14:conditionalFormatting xmlns:xm="http://schemas.microsoft.com/office/excel/2006/main">
          <x14:cfRule type="cellIs" priority="44" operator="greaterThan" id="{F8F3ED1E-55F5-4E5B-BE16-D35551C48714}">
            <xm:f>érv!$G$25</xm:f>
            <x14:dxf>
              <font>
                <color rgb="FF9C0006"/>
              </font>
              <fill>
                <patternFill>
                  <bgColor rgb="FFFFC7CE"/>
                </patternFill>
              </fill>
            </x14:dxf>
          </x14:cfRule>
          <xm:sqref>K33</xm:sqref>
        </x14:conditionalFormatting>
        <x14:conditionalFormatting xmlns:xm="http://schemas.microsoft.com/office/excel/2006/main">
          <x14:cfRule type="cellIs" priority="42" operator="greaterThan" id="{A88EBBBE-3E63-4736-A22A-E9B4157B326E}">
            <xm:f>érv!$G$26</xm:f>
            <x14:dxf>
              <font>
                <color rgb="FF9C0006"/>
              </font>
              <fill>
                <patternFill>
                  <bgColor rgb="FFFFC7CE"/>
                </patternFill>
              </fill>
            </x14:dxf>
          </x14:cfRule>
          <xm:sqref>K34</xm:sqref>
        </x14:conditionalFormatting>
        <x14:conditionalFormatting xmlns:xm="http://schemas.microsoft.com/office/excel/2006/main">
          <x14:cfRule type="cellIs" priority="40" operator="greaterThan" id="{9D74EAAC-59A0-4452-ADE0-AFEAFD3F9DA2}">
            <xm:f>érv!$G$27</xm:f>
            <x14:dxf>
              <font>
                <color rgb="FF9C0006"/>
              </font>
              <fill>
                <patternFill>
                  <bgColor rgb="FFFFC7CE"/>
                </patternFill>
              </fill>
            </x14:dxf>
          </x14:cfRule>
          <xm:sqref>K35</xm:sqref>
        </x14:conditionalFormatting>
        <x14:conditionalFormatting xmlns:xm="http://schemas.microsoft.com/office/excel/2006/main">
          <x14:cfRule type="cellIs" priority="38" operator="greaterThan" id="{0E5385B5-626F-4747-95E3-E7A472CE4105}">
            <xm:f>érv!$G$28</xm:f>
            <x14:dxf>
              <font>
                <color rgb="FF9C0006"/>
              </font>
              <fill>
                <patternFill>
                  <bgColor rgb="FFFFC7CE"/>
                </patternFill>
              </fill>
            </x14:dxf>
          </x14:cfRule>
          <xm:sqref>K36</xm:sqref>
        </x14:conditionalFormatting>
        <x14:conditionalFormatting xmlns:xm="http://schemas.microsoft.com/office/excel/2006/main">
          <x14:cfRule type="cellIs" priority="36" operator="greaterThan" id="{31B59017-0D76-4EB9-9DCA-1EA1CA2ABB0B}">
            <xm:f>érv!$G$29</xm:f>
            <x14:dxf>
              <font>
                <color rgb="FF9C0006"/>
              </font>
              <fill>
                <patternFill>
                  <bgColor rgb="FFFFC7CE"/>
                </patternFill>
              </fill>
            </x14:dxf>
          </x14:cfRule>
          <xm:sqref>K37</xm:sqref>
        </x14:conditionalFormatting>
        <x14:conditionalFormatting xmlns:xm="http://schemas.microsoft.com/office/excel/2006/main">
          <x14:cfRule type="cellIs" priority="34" operator="greaterThan" id="{5F67CB85-E463-472D-AB58-7E6271EBE0EA}">
            <xm:f>érv!$G$30</xm:f>
            <x14:dxf>
              <font>
                <color rgb="FF9C0006"/>
              </font>
              <fill>
                <patternFill>
                  <bgColor rgb="FFFFC7CE"/>
                </patternFill>
              </fill>
            </x14:dxf>
          </x14:cfRule>
          <xm:sqref>K38</xm:sqref>
        </x14:conditionalFormatting>
        <x14:conditionalFormatting xmlns:xm="http://schemas.microsoft.com/office/excel/2006/main">
          <x14:cfRule type="cellIs" priority="188" operator="greaterThan" id="{1133A856-1995-48C9-B45D-FE55BA5083E2}">
            <xm:f>érv!$F$40</xm:f>
            <x14:dxf>
              <font>
                <color rgb="FF9C0006"/>
              </font>
              <fill>
                <patternFill>
                  <bgColor rgb="FFFFC7CE"/>
                </patternFill>
              </fill>
            </x14:dxf>
          </x14:cfRule>
          <xm:sqref>L50</xm:sqref>
        </x14:conditionalFormatting>
        <x14:conditionalFormatting xmlns:xm="http://schemas.microsoft.com/office/excel/2006/main">
          <x14:cfRule type="cellIs" priority="173" operator="greaterThan" id="{861AF12A-129E-41BD-A586-52291AF8206B}">
            <xm:f>érv!$F$41</xm:f>
            <x14:dxf>
              <font>
                <color rgb="FF9C0006"/>
              </font>
              <fill>
                <patternFill>
                  <bgColor rgb="FFFFC7CE"/>
                </patternFill>
              </fill>
            </x14:dxf>
          </x14:cfRule>
          <xm:sqref>L51</xm:sqref>
        </x14:conditionalFormatting>
        <x14:conditionalFormatting xmlns:xm="http://schemas.microsoft.com/office/excel/2006/main">
          <x14:cfRule type="cellIs" priority="237" operator="greaterThan" id="{9F9CC4DD-64E9-4DA3-AA0D-827D6CB62A6C}">
            <xm:f>érv!$F$36</xm:f>
            <x14:dxf>
              <font>
                <color rgb="FF9C0006"/>
              </font>
              <fill>
                <patternFill>
                  <bgColor rgb="FFFFC7CE"/>
                </patternFill>
              </fill>
            </x14:dxf>
          </x14:cfRule>
          <xm:sqref>L44:M44</xm:sqref>
        </x14:conditionalFormatting>
        <x14:conditionalFormatting xmlns:xm="http://schemas.microsoft.com/office/excel/2006/main">
          <x14:cfRule type="cellIs" priority="33" operator="greaterThan" id="{3704118B-A2CB-45BA-95FE-1F4FE8EB4337}">
            <xm:f>érv!$F$44</xm:f>
            <x14:dxf>
              <font>
                <color rgb="FF9C0006"/>
              </font>
              <fill>
                <patternFill>
                  <bgColor rgb="FFFFC7CE"/>
                </patternFill>
              </fill>
            </x14:dxf>
          </x14:cfRule>
          <xm:sqref>L57:M57</xm:sqref>
        </x14:conditionalFormatting>
        <x14:conditionalFormatting xmlns:xm="http://schemas.microsoft.com/office/excel/2006/main">
          <x14:cfRule type="cellIs" priority="187" operator="greaterThan" id="{A89841D0-C62D-48A2-90E0-887E51670D56}">
            <xm:f>érv!$G$40</xm:f>
            <x14:dxf>
              <font>
                <color rgb="FF9C0006"/>
              </font>
              <fill>
                <patternFill>
                  <bgColor rgb="FFFFC7CE"/>
                </patternFill>
              </fill>
            </x14:dxf>
          </x14:cfRule>
          <xm:sqref>N50</xm:sqref>
        </x14:conditionalFormatting>
        <x14:conditionalFormatting xmlns:xm="http://schemas.microsoft.com/office/excel/2006/main">
          <x14:cfRule type="cellIs" priority="172" operator="greaterThan" id="{89F59A3C-FD9A-4C51-938A-B36E3436C58F}">
            <xm:f>érv!$G$41</xm:f>
            <x14:dxf>
              <font>
                <color rgb="FF9C0006"/>
              </font>
              <fill>
                <patternFill>
                  <bgColor rgb="FFFFC7CE"/>
                </patternFill>
              </fill>
            </x14:dxf>
          </x14:cfRule>
          <xm:sqref>N51</xm:sqref>
        </x14:conditionalFormatting>
        <x14:conditionalFormatting xmlns:xm="http://schemas.microsoft.com/office/excel/2006/main">
          <x14:cfRule type="cellIs" priority="54" operator="greaterThan" id="{62485D8B-2B66-4D92-A86E-9ED308A5045A}">
            <xm:f>érv!$F$46</xm:f>
            <x14:dxf>
              <font>
                <color rgb="FF9C0006"/>
              </font>
              <fill>
                <patternFill>
                  <bgColor rgb="FFFFC7CE"/>
                </patternFill>
              </fill>
            </x14:dxf>
          </x14:cfRule>
          <xm:sqref>N69</xm:sqref>
        </x14:conditionalFormatting>
        <x14:conditionalFormatting xmlns:xm="http://schemas.microsoft.com/office/excel/2006/main">
          <x14:cfRule type="cellIs" priority="236" operator="greaterThan" id="{5AC2C2B6-AE39-4C74-AC1A-01F726C57A75}">
            <xm:f>érv!$G$36</xm:f>
            <x14:dxf>
              <font>
                <color rgb="FF9C0006"/>
              </font>
              <fill>
                <patternFill>
                  <bgColor rgb="FFFFC7CE"/>
                </patternFill>
              </fill>
            </x14:dxf>
          </x14:cfRule>
          <xm:sqref>N44:O44</xm:sqref>
        </x14:conditionalFormatting>
        <x14:conditionalFormatting xmlns:xm="http://schemas.microsoft.com/office/excel/2006/main">
          <x14:cfRule type="cellIs" priority="32" operator="greaterThan" id="{7CD19AA5-0F99-4159-9B59-7743959163FC}">
            <xm:f>érv!$G$44</xm:f>
            <x14:dxf>
              <font>
                <color rgb="FF9C0006"/>
              </font>
              <fill>
                <patternFill>
                  <bgColor rgb="FFFFC7CE"/>
                </patternFill>
              </fill>
            </x14:dxf>
          </x14:cfRule>
          <xm:sqref>N57:O57</xm:sqref>
        </x14:conditionalFormatting>
        <x14:conditionalFormatting xmlns:xm="http://schemas.microsoft.com/office/excel/2006/main">
          <x14:cfRule type="cellIs" priority="53" operator="greaterThan" id="{A1367131-1605-4348-83E6-BB7AA05DE1E1}">
            <xm:f>érv!$F$43</xm:f>
            <x14:dxf>
              <font>
                <color rgb="FF9C0006"/>
              </font>
              <fill>
                <patternFill>
                  <bgColor rgb="FFFFC7CE"/>
                </patternFill>
              </fill>
            </x14:dxf>
          </x14:cfRule>
          <xm:sqref>N62:Q62</xm:sqref>
        </x14:conditionalFormatting>
        <x14:conditionalFormatting xmlns:xm="http://schemas.microsoft.com/office/excel/2006/main">
          <x14:cfRule type="cellIs" priority="22" operator="greaterThan" id="{A3F48247-C8BE-496D-9A32-C1E94361FE59}">
            <xm:f>érv!$G$45</xm:f>
            <x14:dxf>
              <font>
                <color rgb="FF9C0006"/>
              </font>
              <fill>
                <patternFill>
                  <bgColor rgb="FFFFC7CE"/>
                </patternFill>
              </fill>
            </x14:dxf>
          </x14:cfRule>
          <xm:sqref>N65:Q65</xm:sqref>
        </x14:conditionalFormatting>
        <x14:conditionalFormatting xmlns:xm="http://schemas.microsoft.com/office/excel/2006/main">
          <x14:cfRule type="cellIs" priority="4" operator="greaterThan" id="{3518EE1C-7181-4116-B7DB-5193D6A6C50D}">
            <xm:f>érv!$G$49</xm:f>
            <x14:dxf>
              <font>
                <color rgb="FF9C0006"/>
              </font>
              <fill>
                <patternFill>
                  <bgColor rgb="FFFFC7CE"/>
                </patternFill>
              </fill>
            </x14:dxf>
          </x14:cfRule>
          <xm:sqref>N70:Q70</xm:sqref>
        </x14:conditionalFormatting>
        <x14:conditionalFormatting xmlns:xm="http://schemas.microsoft.com/office/excel/2006/main">
          <x14:cfRule type="expression" priority="276" id="{DB94AFF2-F057-4323-83C3-D75C99209AAD}">
            <xm:f>AND('01_Alapadatok'!$D$13="nem",'01_Alapadatok'!#REF!="nem")</xm:f>
            <x14:dxf>
              <font>
                <color theme="0"/>
              </font>
              <fill>
                <patternFill patternType="gray125">
                  <bgColor theme="0"/>
                </patternFill>
              </fill>
            </x14:dxf>
          </x14:cfRule>
          <xm:sqref>P16:Q16</xm:sqref>
        </x14:conditionalFormatting>
        <x14:conditionalFormatting xmlns:xm="http://schemas.microsoft.com/office/excel/2006/main">
          <x14:cfRule type="expression" priority="256" id="{38578DE2-EB14-446C-900E-C23D973537B9}">
            <xm:f>AND('01_Alapadatok'!$D$13="nem",'01_Alapadatok'!#REF!="nem")</xm:f>
            <x14:dxf>
              <font>
                <color theme="0"/>
              </font>
              <fill>
                <patternFill patternType="gray125">
                  <bgColor theme="0"/>
                </patternFill>
              </fill>
            </x14:dxf>
          </x14:cfRule>
          <xm:sqref>P39:Q39</xm:sqref>
        </x14:conditionalFormatting>
        <x14:conditionalFormatting xmlns:xm="http://schemas.microsoft.com/office/excel/2006/main">
          <x14:cfRule type="expression" priority="134" id="{88260111-7328-4225-9330-6EA8F941A425}">
            <xm:f>AND('01_Alapadatok'!$D$13="nem",'01_Alapadatok'!#REF!="nem")</xm:f>
            <x14:dxf>
              <font>
                <color theme="0"/>
              </font>
              <fill>
                <patternFill patternType="gray125">
                  <bgColor theme="0"/>
                </patternFill>
              </fill>
            </x14:dxf>
          </x14:cfRule>
          <xm:sqref>P42:Q42</xm:sqref>
        </x14:conditionalFormatting>
        <x14:conditionalFormatting xmlns:xm="http://schemas.microsoft.com/office/excel/2006/main">
          <x14:cfRule type="expression" priority="243" id="{481631B2-34D8-4143-B222-46F0A1AFF73B}">
            <xm:f>AND('01_Alapadatok'!$D$13="nem",'01_Alapadatok'!#REF!="nem")</xm:f>
            <x14:dxf>
              <font>
                <color theme="0"/>
              </font>
              <fill>
                <patternFill patternType="gray125">
                  <bgColor theme="0"/>
                </patternFill>
              </fill>
            </x14:dxf>
          </x14:cfRule>
          <xm:sqref>P45:Q45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érv!$A$1:$A$4</xm:f>
          </x14:formula1>
          <xm:sqref>J62:J64 H18:I38 J44:K44 H9:I12 J50:K51 J57:K57 J69:J71 J76</xm:sqref>
        </x14:dataValidation>
        <x14:dataValidation type="list" allowBlank="1" showInputMessage="1" showErrorMessage="1">
          <x14:formula1>
            <xm:f>érv!$C$5:$C$7</xm:f>
          </x14:formula1>
          <xm:sqref>D44:E44 D50:E51 D57:E57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56"/>
  <sheetViews>
    <sheetView showGridLines="0" topLeftCell="A19" zoomScaleNormal="100" zoomScaleSheetLayoutView="95" workbookViewId="0">
      <selection activeCell="G36" sqref="G36"/>
    </sheetView>
  </sheetViews>
  <sheetFormatPr defaultColWidth="0" defaultRowHeight="14.4" zeroHeight="1" x14ac:dyDescent="0.3"/>
  <cols>
    <col min="1" max="1" width="2.21875" style="9" customWidth="1"/>
    <col min="2" max="2" width="5.77734375" style="240" bestFit="1" customWidth="1"/>
    <col min="3" max="3" width="5" style="9" customWidth="1"/>
    <col min="4" max="4" width="32.21875" style="9" customWidth="1"/>
    <col min="5" max="7" width="18" style="9" customWidth="1"/>
    <col min="8" max="8" width="29.77734375" style="42" customWidth="1"/>
    <col min="9" max="16384" width="9.21875" style="9" hidden="1"/>
  </cols>
  <sheetData>
    <row r="1" spans="1:8" s="4" customFormat="1" ht="18" x14ac:dyDescent="0.35">
      <c r="B1" s="346" t="s">
        <v>545</v>
      </c>
      <c r="C1" s="347"/>
      <c r="D1" s="347"/>
      <c r="E1" s="347"/>
      <c r="F1" s="347"/>
      <c r="G1" s="348"/>
      <c r="H1" s="229"/>
    </row>
    <row r="2" spans="1:8" s="4" customFormat="1" ht="18" customHeight="1" thickBot="1" x14ac:dyDescent="0.35">
      <c r="B2" s="350" t="s">
        <v>204</v>
      </c>
      <c r="C2" s="351"/>
      <c r="D2" s="351"/>
      <c r="E2" s="351"/>
      <c r="F2" s="351"/>
      <c r="G2" s="352"/>
      <c r="H2" s="62"/>
    </row>
    <row r="3" spans="1:8" s="27" customFormat="1" ht="18" customHeight="1" x14ac:dyDescent="0.35">
      <c r="B3" s="63"/>
      <c r="C3" s="47"/>
      <c r="D3" s="47"/>
      <c r="E3" s="47"/>
      <c r="F3" s="174" t="s">
        <v>205</v>
      </c>
      <c r="G3" s="64" t="str">
        <f>+'01_Alapadatok'!H5</f>
        <v>2024.06.27-től</v>
      </c>
      <c r="H3" s="65"/>
    </row>
    <row r="4" spans="1:8" ht="4.5" customHeight="1" thickBot="1" x14ac:dyDescent="0.35">
      <c r="A4" s="2"/>
      <c r="B4" s="1"/>
      <c r="C4" s="1"/>
      <c r="D4" s="34"/>
      <c r="E4" s="34"/>
      <c r="F4" s="186"/>
      <c r="G4" s="1"/>
      <c r="H4" s="22"/>
    </row>
    <row r="5" spans="1:8" ht="18.600000000000001" customHeight="1" x14ac:dyDescent="0.3">
      <c r="A5" s="5"/>
      <c r="B5" s="520" t="s">
        <v>17</v>
      </c>
      <c r="C5" s="521"/>
      <c r="D5" s="521"/>
      <c r="E5" s="521"/>
      <c r="F5" s="521"/>
      <c r="G5" s="522"/>
      <c r="H5" s="44"/>
    </row>
    <row r="6" spans="1:8" ht="24.6" customHeight="1" x14ac:dyDescent="0.3">
      <c r="A6" s="5"/>
      <c r="B6" s="543" t="s">
        <v>78</v>
      </c>
      <c r="C6" s="519"/>
      <c r="D6" s="519"/>
      <c r="E6" s="376" t="str" cm="1">
        <f t="array" ref="E6">IF(ISBLANK('01_Alapadatok'!E7:E7),"",'01_Alapadatok'!E7:E7)</f>
        <v xml:space="preserve">Ablak Antal </v>
      </c>
      <c r="F6" s="376"/>
      <c r="G6" s="535"/>
      <c r="H6" s="44"/>
    </row>
    <row r="7" spans="1:8" ht="29.25" customHeight="1" thickBot="1" x14ac:dyDescent="0.35">
      <c r="A7" s="5"/>
      <c r="B7" s="544" t="s">
        <v>233</v>
      </c>
      <c r="C7" s="545"/>
      <c r="D7" s="545"/>
      <c r="E7" s="378" t="str" cm="1">
        <f t="array" ref="E7">IF(ISBLANK('01_Alapadatok'!E8:E8),"",'01_Alapadatok'!E8:E8)</f>
        <v>1101. Budapest Fő utca 1.   (HRSZ:  1111)</v>
      </c>
      <c r="F7" s="378"/>
      <c r="G7" s="536"/>
      <c r="H7" s="44"/>
    </row>
    <row r="8" spans="1:8" ht="14.25" customHeight="1" thickBot="1" x14ac:dyDescent="0.35">
      <c r="A8" s="5"/>
      <c r="B8" s="3"/>
      <c r="C8" s="168"/>
      <c r="D8" s="168"/>
      <c r="E8" s="168"/>
      <c r="F8" s="168"/>
      <c r="G8" s="168"/>
      <c r="H8" s="22"/>
    </row>
    <row r="9" spans="1:8" ht="18.600000000000001" customHeight="1" x14ac:dyDescent="0.3">
      <c r="A9" s="2"/>
      <c r="B9" s="520" t="s">
        <v>29</v>
      </c>
      <c r="C9" s="521"/>
      <c r="D9" s="521"/>
      <c r="E9" s="521"/>
      <c r="F9" s="521"/>
      <c r="G9" s="522"/>
      <c r="H9" s="44"/>
    </row>
    <row r="10" spans="1:8" x14ac:dyDescent="0.3">
      <c r="A10" s="5"/>
      <c r="B10" s="538"/>
      <c r="C10" s="523"/>
      <c r="D10" s="523"/>
      <c r="E10" s="523" t="s">
        <v>18</v>
      </c>
      <c r="F10" s="523"/>
      <c r="G10" s="546" t="s">
        <v>27</v>
      </c>
      <c r="H10" s="41"/>
    </row>
    <row r="11" spans="1:8" ht="27.6" x14ac:dyDescent="0.3">
      <c r="A11" s="5"/>
      <c r="B11" s="538"/>
      <c r="C11" s="523"/>
      <c r="D11" s="523"/>
      <c r="E11" s="175" t="s">
        <v>19</v>
      </c>
      <c r="F11" s="175" t="s">
        <v>20</v>
      </c>
      <c r="G11" s="546"/>
      <c r="H11" s="41"/>
    </row>
    <row r="12" spans="1:8" s="215" customFormat="1" ht="30" customHeight="1" x14ac:dyDescent="0.3">
      <c r="A12" s="5"/>
      <c r="B12" s="179" t="s">
        <v>187</v>
      </c>
      <c r="C12" s="519" t="s">
        <v>180</v>
      </c>
      <c r="D12" s="519"/>
      <c r="E12" s="230">
        <f>ROUND(E13,0)+ROUND(E14,0)+ROUND(E15,0)</f>
        <v>0</v>
      </c>
      <c r="F12" s="230">
        <f>ROUND(F13,0)+ROUND(F14,0)+ROUND(F15,0)</f>
        <v>0</v>
      </c>
      <c r="G12" s="231">
        <f>F12</f>
        <v>0</v>
      </c>
      <c r="H12" s="154" t="str">
        <f>IF(G12&gt;300000,"Az előkészítés összköltsége max. 300.000 Ft lehet!", " ")</f>
        <v xml:space="preserve"> </v>
      </c>
    </row>
    <row r="13" spans="1:8" ht="41.25" customHeight="1" x14ac:dyDescent="0.3">
      <c r="A13" s="5"/>
      <c r="B13" s="74" t="s">
        <v>188</v>
      </c>
      <c r="C13" s="518" t="s">
        <v>492</v>
      </c>
      <c r="D13" s="518"/>
      <c r="E13" s="232">
        <f>'02_Költségvetés'!D62</f>
        <v>0</v>
      </c>
      <c r="F13" s="232">
        <f>'02_Költségvetés'!N62</f>
        <v>0</v>
      </c>
      <c r="G13" s="231">
        <f>F13</f>
        <v>0</v>
      </c>
      <c r="H13" s="154" t="str">
        <f>IF(G13&gt;75000,"Kötelező előzetes tanulmányok, műszaki dokumentáció (energetikai tanúsítvány) összköltsége max. 75.000 Ft lehet!", " ")</f>
        <v xml:space="preserve"> </v>
      </c>
    </row>
    <row r="14" spans="1:8" ht="30" customHeight="1" x14ac:dyDescent="0.3">
      <c r="A14" s="5"/>
      <c r="B14" s="74" t="s">
        <v>189</v>
      </c>
      <c r="C14" s="518" t="s">
        <v>30</v>
      </c>
      <c r="D14" s="518"/>
      <c r="E14" s="232">
        <f>'02_Költségvetés'!D63</f>
        <v>0</v>
      </c>
      <c r="F14" s="232">
        <f>+'02_Költségvetés'!N63</f>
        <v>0</v>
      </c>
      <c r="G14" s="231">
        <f t="shared" ref="G14:G26" si="0">F14</f>
        <v>0</v>
      </c>
      <c r="H14" s="176"/>
    </row>
    <row r="15" spans="1:8" ht="30" customHeight="1" x14ac:dyDescent="0.3">
      <c r="A15" s="5"/>
      <c r="B15" s="74" t="s">
        <v>190</v>
      </c>
      <c r="C15" s="518" t="s">
        <v>182</v>
      </c>
      <c r="D15" s="518"/>
      <c r="E15" s="232">
        <f>'02_Költségvetés'!D64</f>
        <v>0</v>
      </c>
      <c r="F15" s="232">
        <f>+'02_Költségvetés'!N64</f>
        <v>0</v>
      </c>
      <c r="G15" s="231">
        <f t="shared" si="0"/>
        <v>0</v>
      </c>
      <c r="H15" s="176"/>
    </row>
    <row r="16" spans="1:8" s="215" customFormat="1" ht="30" customHeight="1" x14ac:dyDescent="0.3">
      <c r="A16" s="5"/>
      <c r="B16" s="179" t="s">
        <v>191</v>
      </c>
      <c r="C16" s="519" t="s">
        <v>184</v>
      </c>
      <c r="D16" s="519"/>
      <c r="E16" s="233">
        <f>ROUND(E17,0)</f>
        <v>1292990</v>
      </c>
      <c r="F16" s="233">
        <f>ROUND(F17,0)</f>
        <v>1642101</v>
      </c>
      <c r="G16" s="231">
        <f t="shared" si="0"/>
        <v>1642101</v>
      </c>
      <c r="H16" s="39"/>
    </row>
    <row r="17" spans="1:8" s="215" customFormat="1" ht="30" customHeight="1" x14ac:dyDescent="0.3">
      <c r="A17" s="5"/>
      <c r="B17" s="179" t="s">
        <v>192</v>
      </c>
      <c r="C17" s="519" t="s">
        <v>185</v>
      </c>
      <c r="D17" s="519"/>
      <c r="E17" s="233">
        <f>ROUND(E18,0)+ROUND(E19,0)+ROUND(E20,0)+ROUND(E21,0)+ROUND(E22,0)</f>
        <v>1292990</v>
      </c>
      <c r="F17" s="233">
        <f>ROUND(F18,0)+ROUND(F19,0)+ROUND(F20,0)+ROUND(F21,0)+ROUND(F22,0)</f>
        <v>1642101</v>
      </c>
      <c r="G17" s="231">
        <f t="shared" si="0"/>
        <v>1642101</v>
      </c>
      <c r="H17" s="39"/>
    </row>
    <row r="18" spans="1:8" ht="30" customHeight="1" x14ac:dyDescent="0.3">
      <c r="A18" s="5"/>
      <c r="B18" s="74" t="s">
        <v>193</v>
      </c>
      <c r="C18" s="518" t="s">
        <v>431</v>
      </c>
      <c r="D18" s="518"/>
      <c r="E18" s="232">
        <f>'02_Költségvetés'!P45</f>
        <v>0</v>
      </c>
      <c r="F18" s="232">
        <f>'02_Költségvetés'!Q45</f>
        <v>0</v>
      </c>
      <c r="G18" s="231">
        <f t="shared" si="0"/>
        <v>0</v>
      </c>
      <c r="H18" s="39"/>
    </row>
    <row r="19" spans="1:8" ht="30" customHeight="1" x14ac:dyDescent="0.3">
      <c r="A19" s="5"/>
      <c r="B19" s="74" t="s">
        <v>194</v>
      </c>
      <c r="C19" s="518" t="s">
        <v>186</v>
      </c>
      <c r="D19" s="518"/>
      <c r="E19" s="232">
        <f>'02_Költségvetés'!P39</f>
        <v>0</v>
      </c>
      <c r="F19" s="232">
        <f>'02_Költségvetés'!Q39</f>
        <v>0</v>
      </c>
      <c r="G19" s="231">
        <f t="shared" si="0"/>
        <v>0</v>
      </c>
      <c r="H19" s="39"/>
    </row>
    <row r="20" spans="1:8" ht="30" customHeight="1" x14ac:dyDescent="0.3">
      <c r="A20" s="5"/>
      <c r="B20" s="74" t="s">
        <v>195</v>
      </c>
      <c r="C20" s="518" t="s">
        <v>432</v>
      </c>
      <c r="D20" s="518"/>
      <c r="E20" s="232">
        <f>'02_Költségvetés'!P13</f>
        <v>1292990</v>
      </c>
      <c r="F20" s="232">
        <f>'02_Költségvetés'!Q13</f>
        <v>1642101</v>
      </c>
      <c r="G20" s="231">
        <f t="shared" si="0"/>
        <v>1642101</v>
      </c>
      <c r="H20" s="39"/>
    </row>
    <row r="21" spans="1:8" ht="30" customHeight="1" x14ac:dyDescent="0.3">
      <c r="A21" s="5"/>
      <c r="B21" s="74" t="s">
        <v>196</v>
      </c>
      <c r="C21" s="518" t="s">
        <v>178</v>
      </c>
      <c r="D21" s="518"/>
      <c r="E21" s="232">
        <f>'02_Költségvetés'!P58</f>
        <v>0</v>
      </c>
      <c r="F21" s="232">
        <f>'02_Költségvetés'!Q58</f>
        <v>0</v>
      </c>
      <c r="G21" s="231">
        <f t="shared" si="0"/>
        <v>0</v>
      </c>
      <c r="H21" s="39"/>
    </row>
    <row r="22" spans="1:8" ht="30" customHeight="1" x14ac:dyDescent="0.3">
      <c r="A22" s="5"/>
      <c r="B22" s="148" t="s">
        <v>433</v>
      </c>
      <c r="C22" s="547" t="s">
        <v>429</v>
      </c>
      <c r="D22" s="547"/>
      <c r="E22" s="232">
        <f>'02_Költségvetés'!P52</f>
        <v>0</v>
      </c>
      <c r="F22" s="232">
        <f>'02_Költségvetés'!Q52</f>
        <v>0</v>
      </c>
      <c r="G22" s="231">
        <f t="shared" si="0"/>
        <v>0</v>
      </c>
      <c r="H22" s="39"/>
    </row>
    <row r="23" spans="1:8" ht="30" customHeight="1" x14ac:dyDescent="0.3">
      <c r="A23" s="5"/>
      <c r="B23" s="179" t="s">
        <v>361</v>
      </c>
      <c r="C23" s="548" t="s">
        <v>465</v>
      </c>
      <c r="D23" s="549"/>
      <c r="E23" s="234">
        <f>ROUND(E24,0)+ROUND(E25,0)+ROUND(E26,0)</f>
        <v>0</v>
      </c>
      <c r="F23" s="234">
        <f>ROUND(F24,0)+ROUND(F25,0)+ROUND(F26,0)</f>
        <v>0</v>
      </c>
      <c r="G23" s="231">
        <f t="shared" si="0"/>
        <v>0</v>
      </c>
      <c r="H23" s="39"/>
    </row>
    <row r="24" spans="1:8" ht="30" customHeight="1" x14ac:dyDescent="0.3">
      <c r="A24" s="5"/>
      <c r="B24" s="74" t="s">
        <v>468</v>
      </c>
      <c r="C24" s="550" t="s">
        <v>471</v>
      </c>
      <c r="D24" s="551"/>
      <c r="E24" s="234">
        <f>'02_Költségvetés'!D69</f>
        <v>0</v>
      </c>
      <c r="F24" s="234">
        <f>'02_Költségvetés'!N69</f>
        <v>0</v>
      </c>
      <c r="G24" s="231">
        <f t="shared" si="0"/>
        <v>0</v>
      </c>
      <c r="H24" s="154" t="str">
        <f>IF(G24&gt;45000,"A Záró energetikai tanusítvány költsége max. 45.000 Ft lehet!", " ")</f>
        <v xml:space="preserve"> </v>
      </c>
    </row>
    <row r="25" spans="1:8" ht="30" customHeight="1" x14ac:dyDescent="0.3">
      <c r="A25" s="5"/>
      <c r="B25" s="74" t="s">
        <v>469</v>
      </c>
      <c r="C25" s="550" t="s">
        <v>488</v>
      </c>
      <c r="D25" s="551"/>
      <c r="E25" s="234">
        <f>'02_Költségvetés'!D70</f>
        <v>0</v>
      </c>
      <c r="F25" s="234">
        <f>'02_Költségvetés'!N70</f>
        <v>0</v>
      </c>
      <c r="G25" s="231">
        <f t="shared" si="0"/>
        <v>0</v>
      </c>
      <c r="H25" s="154" t="str">
        <f>IF(G25&gt;45000,"A Tanácsadás elszámolható költsége max. 140.000 Ft lehet!", " ")</f>
        <v xml:space="preserve"> </v>
      </c>
    </row>
    <row r="26" spans="1:8" ht="30" customHeight="1" x14ac:dyDescent="0.3">
      <c r="A26" s="5"/>
      <c r="B26" s="74" t="s">
        <v>491</v>
      </c>
      <c r="C26" s="550" t="s">
        <v>470</v>
      </c>
      <c r="D26" s="551"/>
      <c r="E26" s="234">
        <f>'02_Költségvetés'!D71</f>
        <v>0</v>
      </c>
      <c r="F26" s="234">
        <f>'02_Költségvetés'!N71</f>
        <v>0</v>
      </c>
      <c r="G26" s="231">
        <f t="shared" si="0"/>
        <v>0</v>
      </c>
      <c r="H26" s="39"/>
    </row>
    <row r="27" spans="1:8" s="215" customFormat="1" ht="30" customHeight="1" thickBot="1" x14ac:dyDescent="0.35">
      <c r="A27" s="5"/>
      <c r="B27" s="530" t="s">
        <v>494</v>
      </c>
      <c r="C27" s="531"/>
      <c r="D27" s="532"/>
      <c r="E27" s="235">
        <f>E12+E16+E23</f>
        <v>1292990</v>
      </c>
      <c r="F27" s="235">
        <f>F12+F16+F23</f>
        <v>1642101</v>
      </c>
      <c r="G27" s="236">
        <f>F27</f>
        <v>1642101</v>
      </c>
      <c r="H27" s="39"/>
    </row>
    <row r="28" spans="1:8" ht="30" customHeight="1" x14ac:dyDescent="0.3">
      <c r="A28" s="5"/>
      <c r="B28" s="179" t="s">
        <v>362</v>
      </c>
      <c r="C28" s="552" t="s">
        <v>486</v>
      </c>
      <c r="D28" s="549"/>
      <c r="E28" s="234">
        <f>E29</f>
        <v>6965</v>
      </c>
      <c r="F28" s="234">
        <f>F29</f>
        <v>8845.5499999999993</v>
      </c>
      <c r="G28" s="237">
        <f>F28</f>
        <v>8845.5499999999993</v>
      </c>
      <c r="H28" s="39"/>
    </row>
    <row r="29" spans="1:8" ht="30" customHeight="1" x14ac:dyDescent="0.3">
      <c r="A29" s="5"/>
      <c r="B29" s="74" t="s">
        <v>490</v>
      </c>
      <c r="C29" s="550" t="s">
        <v>486</v>
      </c>
      <c r="D29" s="551"/>
      <c r="E29" s="234">
        <f>'02_Költségvetés'!D76</f>
        <v>6965</v>
      </c>
      <c r="F29" s="234">
        <f>'02_Költségvetés'!N76</f>
        <v>8845.5499999999993</v>
      </c>
      <c r="G29" s="231">
        <f>F29</f>
        <v>8845.5499999999993</v>
      </c>
      <c r="H29" s="39"/>
    </row>
    <row r="30" spans="1:8" s="215" customFormat="1" ht="30" customHeight="1" thickBot="1" x14ac:dyDescent="0.35">
      <c r="A30" s="5"/>
      <c r="B30" s="530" t="s">
        <v>21</v>
      </c>
      <c r="C30" s="531"/>
      <c r="D30" s="532"/>
      <c r="E30" s="235">
        <f>E27+E28</f>
        <v>1299955</v>
      </c>
      <c r="F30" s="235">
        <f>+F27+F28</f>
        <v>1650946.55</v>
      </c>
      <c r="G30" s="238">
        <f>F30</f>
        <v>1650946.55</v>
      </c>
      <c r="H30" s="524"/>
    </row>
    <row r="31" spans="1:8" ht="14.25" customHeight="1" thickBot="1" x14ac:dyDescent="0.35">
      <c r="A31" s="5"/>
      <c r="B31" s="3"/>
      <c r="C31" s="168"/>
      <c r="D31" s="168"/>
      <c r="E31" s="168"/>
      <c r="F31" s="168"/>
      <c r="G31" s="153"/>
      <c r="H31" s="524"/>
    </row>
    <row r="32" spans="1:8" ht="19.5" customHeight="1" x14ac:dyDescent="0.3">
      <c r="A32" s="5"/>
      <c r="B32" s="520" t="s">
        <v>0</v>
      </c>
      <c r="C32" s="521"/>
      <c r="D32" s="521"/>
      <c r="E32" s="521"/>
      <c r="F32" s="521"/>
      <c r="G32" s="539"/>
      <c r="H32" s="524"/>
    </row>
    <row r="33" spans="1:9" ht="47.25" customHeight="1" thickBot="1" x14ac:dyDescent="0.35">
      <c r="A33" s="5"/>
      <c r="B33" s="540" t="s">
        <v>234</v>
      </c>
      <c r="C33" s="541"/>
      <c r="D33" s="541"/>
      <c r="E33" s="541"/>
      <c r="F33" s="541"/>
      <c r="G33" s="542"/>
      <c r="H33" s="524"/>
    </row>
    <row r="34" spans="1:9" ht="17.25" customHeight="1" thickBot="1" x14ac:dyDescent="0.35">
      <c r="A34" s="2"/>
      <c r="B34" s="1"/>
      <c r="C34" s="168"/>
      <c r="D34" s="168"/>
      <c r="E34" s="168"/>
      <c r="F34" s="168"/>
      <c r="G34" s="168"/>
      <c r="H34" s="22"/>
    </row>
    <row r="35" spans="1:9" ht="33" customHeight="1" x14ac:dyDescent="0.3">
      <c r="A35" s="2"/>
      <c r="B35" s="71" t="s">
        <v>3</v>
      </c>
      <c r="C35" s="537" t="s">
        <v>62</v>
      </c>
      <c r="D35" s="537"/>
      <c r="E35" s="537"/>
      <c r="F35" s="537"/>
      <c r="G35" s="260"/>
      <c r="H35" s="41"/>
    </row>
    <row r="36" spans="1:9" ht="44.55" customHeight="1" x14ac:dyDescent="0.3">
      <c r="A36" s="2"/>
      <c r="B36" s="72" t="s">
        <v>4</v>
      </c>
      <c r="C36" s="526" t="s">
        <v>340</v>
      </c>
      <c r="D36" s="526"/>
      <c r="E36" s="526"/>
      <c r="F36" s="526"/>
      <c r="G36" s="260"/>
      <c r="H36" s="41"/>
    </row>
    <row r="37" spans="1:9" ht="89.55" customHeight="1" x14ac:dyDescent="0.3">
      <c r="A37" s="2"/>
      <c r="B37" s="72" t="s">
        <v>5</v>
      </c>
      <c r="C37" s="527" t="s">
        <v>530</v>
      </c>
      <c r="D37" s="527"/>
      <c r="E37" s="527"/>
      <c r="F37" s="527"/>
      <c r="G37" s="260"/>
      <c r="H37" s="41"/>
    </row>
    <row r="38" spans="1:9" ht="30" customHeight="1" x14ac:dyDescent="0.3">
      <c r="A38" s="2"/>
      <c r="B38" s="72" t="s">
        <v>6</v>
      </c>
      <c r="C38" s="527" t="s">
        <v>79</v>
      </c>
      <c r="D38" s="527"/>
      <c r="E38" s="527"/>
      <c r="F38" s="527"/>
      <c r="G38" s="260"/>
      <c r="H38" s="41"/>
    </row>
    <row r="39" spans="1:9" ht="90" customHeight="1" thickBot="1" x14ac:dyDescent="0.35">
      <c r="A39" s="2"/>
      <c r="B39" s="155" t="s">
        <v>7</v>
      </c>
      <c r="C39" s="541" t="s">
        <v>496</v>
      </c>
      <c r="D39" s="541"/>
      <c r="E39" s="541"/>
      <c r="F39" s="541"/>
      <c r="G39" s="261"/>
      <c r="H39" s="41"/>
    </row>
    <row r="40" spans="1:9" ht="60.6" customHeight="1" thickBot="1" x14ac:dyDescent="0.35">
      <c r="A40" s="2"/>
      <c r="B40" s="73" t="s">
        <v>495</v>
      </c>
      <c r="C40" s="528" t="s">
        <v>34</v>
      </c>
      <c r="D40" s="528"/>
      <c r="E40" s="528"/>
      <c r="F40" s="528"/>
      <c r="G40" s="262"/>
      <c r="H40" s="160"/>
    </row>
    <row r="41" spans="1:9" hidden="1" x14ac:dyDescent="0.3">
      <c r="A41" s="2"/>
      <c r="B41" s="1"/>
      <c r="C41" s="1"/>
      <c r="D41" s="1"/>
      <c r="E41" s="1"/>
      <c r="F41" s="1"/>
      <c r="G41" s="1"/>
      <c r="H41" s="22"/>
    </row>
    <row r="42" spans="1:9" hidden="1" x14ac:dyDescent="0.3">
      <c r="A42" s="2"/>
      <c r="B42" s="1"/>
      <c r="C42" s="529"/>
      <c r="D42" s="529"/>
      <c r="E42" s="177"/>
      <c r="F42" s="1"/>
      <c r="G42" s="1"/>
      <c r="H42" s="22"/>
    </row>
    <row r="43" spans="1:9" ht="23.1" customHeight="1" x14ac:dyDescent="0.3">
      <c r="B43" s="67" t="s">
        <v>32</v>
      </c>
      <c r="C43" s="534">
        <f>'02_Költségvetés'!C80</f>
        <v>0</v>
      </c>
      <c r="D43" s="534"/>
      <c r="G43" s="239"/>
    </row>
    <row r="44" spans="1:9" x14ac:dyDescent="0.3">
      <c r="F44" s="382"/>
      <c r="G44" s="382"/>
    </row>
    <row r="45" spans="1:9" x14ac:dyDescent="0.3">
      <c r="F45" s="525" t="str">
        <f>IF(ISBLANK(igenylo_neve),"",igenylo_neve)</f>
        <v xml:space="preserve">Ablak Antal </v>
      </c>
      <c r="G45" s="525"/>
      <c r="I45" s="241"/>
    </row>
    <row r="46" spans="1:9" x14ac:dyDescent="0.3">
      <c r="F46" s="381" t="s">
        <v>211</v>
      </c>
      <c r="G46" s="381"/>
    </row>
    <row r="47" spans="1:9" x14ac:dyDescent="0.3"/>
    <row r="48" spans="1:9" x14ac:dyDescent="0.3">
      <c r="B48" s="380" t="s">
        <v>232</v>
      </c>
      <c r="C48" s="380"/>
      <c r="D48" s="380"/>
      <c r="E48" s="380"/>
      <c r="F48" s="380"/>
      <c r="G48" s="380"/>
    </row>
    <row r="49" spans="4:10" x14ac:dyDescent="0.3">
      <c r="D49" s="169" t="s">
        <v>213</v>
      </c>
      <c r="F49" s="383" t="s">
        <v>214</v>
      </c>
      <c r="G49" s="383"/>
      <c r="I49" s="42"/>
      <c r="J49" s="42"/>
    </row>
    <row r="50" spans="4:10" ht="41.1" customHeight="1" x14ac:dyDescent="0.3">
      <c r="D50" s="167"/>
      <c r="F50" s="345"/>
      <c r="G50" s="345"/>
      <c r="I50" s="68"/>
      <c r="J50" s="68"/>
    </row>
    <row r="51" spans="4:10" x14ac:dyDescent="0.3">
      <c r="D51" s="178" t="s">
        <v>215</v>
      </c>
      <c r="F51" s="533" t="s">
        <v>215</v>
      </c>
      <c r="G51" s="533"/>
      <c r="I51" s="42"/>
      <c r="J51" s="42"/>
    </row>
    <row r="52" spans="4:10" ht="23.1" customHeight="1" x14ac:dyDescent="0.3">
      <c r="D52" s="258"/>
      <c r="F52" s="344"/>
      <c r="G52" s="344"/>
      <c r="I52" s="68"/>
      <c r="J52" s="68"/>
    </row>
    <row r="53" spans="4:10" ht="14.55" customHeight="1" x14ac:dyDescent="0.3">
      <c r="D53" s="178" t="s">
        <v>216</v>
      </c>
      <c r="F53" s="533" t="s">
        <v>216</v>
      </c>
      <c r="G53" s="533"/>
      <c r="I53" s="42"/>
      <c r="J53" s="42"/>
    </row>
    <row r="54" spans="4:10" ht="23.1" customHeight="1" x14ac:dyDescent="0.3">
      <c r="D54" s="258"/>
      <c r="F54" s="344"/>
      <c r="G54" s="344"/>
      <c r="I54" s="68"/>
      <c r="J54" s="68"/>
    </row>
    <row r="55" spans="4:10" x14ac:dyDescent="0.3">
      <c r="D55" s="178" t="s">
        <v>217</v>
      </c>
      <c r="F55" s="533" t="s">
        <v>217</v>
      </c>
      <c r="G55" s="533"/>
      <c r="I55" s="42"/>
      <c r="J55" s="42"/>
    </row>
    <row r="56" spans="4:10" x14ac:dyDescent="0.3"/>
  </sheetData>
  <sheetProtection algorithmName="SHA-512" hashValue="DSLSF5lq8pcsYEo4vY4/QhNuQDsZS1aPRKJu8S6S/8XFdWrPiIVCr+aLFBLEiSx9DMJK+qWlPO/6LTFIP+lOFw==" saltValue="8B58IuuBODhycNPt1Tw/UQ==" spinCount="100000" sheet="1" objects="1" scenarios="1" selectLockedCells="1"/>
  <mergeCells count="52">
    <mergeCell ref="C23:D23"/>
    <mergeCell ref="C24:D24"/>
    <mergeCell ref="C25:D25"/>
    <mergeCell ref="B48:G48"/>
    <mergeCell ref="F49:G49"/>
    <mergeCell ref="C28:D28"/>
    <mergeCell ref="C29:D29"/>
    <mergeCell ref="C26:D26"/>
    <mergeCell ref="B27:D27"/>
    <mergeCell ref="C39:F39"/>
    <mergeCell ref="F50:G50"/>
    <mergeCell ref="F51:G51"/>
    <mergeCell ref="F52:G52"/>
    <mergeCell ref="F53:G53"/>
    <mergeCell ref="F54:G54"/>
    <mergeCell ref="F55:G55"/>
    <mergeCell ref="B1:G1"/>
    <mergeCell ref="B2:G2"/>
    <mergeCell ref="C43:D43"/>
    <mergeCell ref="B5:G5"/>
    <mergeCell ref="E6:G6"/>
    <mergeCell ref="E7:G7"/>
    <mergeCell ref="C35:F35"/>
    <mergeCell ref="B10:D11"/>
    <mergeCell ref="B32:G32"/>
    <mergeCell ref="B33:G33"/>
    <mergeCell ref="B6:D6"/>
    <mergeCell ref="B7:D7"/>
    <mergeCell ref="G10:G11"/>
    <mergeCell ref="C21:D21"/>
    <mergeCell ref="C22:D22"/>
    <mergeCell ref="H30:H33"/>
    <mergeCell ref="F46:G46"/>
    <mergeCell ref="F45:G45"/>
    <mergeCell ref="C36:F36"/>
    <mergeCell ref="C37:F37"/>
    <mergeCell ref="C38:F38"/>
    <mergeCell ref="C40:F40"/>
    <mergeCell ref="F44:G44"/>
    <mergeCell ref="C42:D42"/>
    <mergeCell ref="B30:D30"/>
    <mergeCell ref="C18:D18"/>
    <mergeCell ref="C14:D14"/>
    <mergeCell ref="C17:D17"/>
    <mergeCell ref="C19:D19"/>
    <mergeCell ref="C20:D20"/>
    <mergeCell ref="C13:D13"/>
    <mergeCell ref="C16:D16"/>
    <mergeCell ref="C15:D15"/>
    <mergeCell ref="B9:G9"/>
    <mergeCell ref="E10:F10"/>
    <mergeCell ref="C12:D12"/>
  </mergeCells>
  <conditionalFormatting sqref="C43:D43">
    <cfRule type="cellIs" dxfId="74" priority="9" operator="equal">
      <formula>0</formula>
    </cfRule>
  </conditionalFormatting>
  <conditionalFormatting sqref="D52 D54">
    <cfRule type="containsBlanks" dxfId="73" priority="11">
      <formula>LEN(TRIM(D52))=0</formula>
    </cfRule>
  </conditionalFormatting>
  <conditionalFormatting sqref="E6:E7">
    <cfRule type="expression" dxfId="72" priority="61">
      <formula>COUNTA(E6)=1</formula>
    </cfRule>
  </conditionalFormatting>
  <conditionalFormatting sqref="E13:F15">
    <cfRule type="expression" dxfId="71" priority="73">
      <formula>COUNTBLANK(E13)=1</formula>
    </cfRule>
  </conditionalFormatting>
  <conditionalFormatting sqref="E18:F26 E28:F29">
    <cfRule type="expression" dxfId="70" priority="19">
      <formula>COUNTBLANK(E18)=1</formula>
    </cfRule>
  </conditionalFormatting>
  <conditionalFormatting sqref="F46">
    <cfRule type="containsBlanks" dxfId="69" priority="13">
      <formula>LEN(TRIM(F46))=0</formula>
    </cfRule>
  </conditionalFormatting>
  <conditionalFormatting sqref="F52 F54">
    <cfRule type="containsBlanks" dxfId="68" priority="12">
      <formula>LEN(TRIM(F52))=0</formula>
    </cfRule>
  </conditionalFormatting>
  <conditionalFormatting sqref="G35:G38">
    <cfRule type="containsText" dxfId="67" priority="5" operator="containsText" text="igen">
      <formula>NOT(ISERROR(SEARCH("igen",G35)))</formula>
    </cfRule>
  </conditionalFormatting>
  <conditionalFormatting sqref="G39:G40">
    <cfRule type="containsText" dxfId="66" priority="1" operator="containsText" text="nem releváns">
      <formula>NOT(ISERROR(SEARCH("nem releváns",G39)))</formula>
    </cfRule>
    <cfRule type="cellIs" dxfId="65" priority="2" operator="equal">
      <formula>"igen"</formula>
    </cfRule>
  </conditionalFormatting>
  <dataValidations xWindow="663" yWindow="479" count="4">
    <dataValidation allowBlank="1" showErrorMessage="1" sqref="H28:H29 E12:F12 E16:F17 E6:G7 H12:H13 H16:H26"/>
    <dataValidation type="whole" allowBlank="1" showInputMessage="1" showErrorMessage="1" sqref="E18:F26 E28:F29">
      <formula1>0</formula1>
      <formula2>1000000000</formula2>
    </dataValidation>
    <dataValidation type="list" allowBlank="1" showInputMessage="1" showErrorMessage="1" prompt="Kérem válasszon a legördülő listából." sqref="G35:G38">
      <formula1>"Igen,Nem"</formula1>
    </dataValidation>
    <dataValidation type="list" allowBlank="1" showInputMessage="1" showErrorMessage="1" prompt="Kérem válasszon a legördülő listából." sqref="G39:G40">
      <formula1>"Igen,Nem, Nem releváns"</formula1>
    </dataValidation>
  </dataValidations>
  <printOptions horizontalCentered="1"/>
  <pageMargins left="0.31496062992125984" right="0.31496062992125984" top="0.55118110236220474" bottom="0.35433070866141736" header="0.31496062992125984" footer="0.31496062992125984"/>
  <pageSetup paperSize="9" scale="80" fitToHeight="0" orientation="portrait" r:id="rId1"/>
  <headerFooter>
    <oddHeader>&amp;LMFB Zrt.&amp;C&amp;9RRF-REP-10.13.1-24 OTTHONFELÚJÍTÁSI HITELPROGRAM - &amp;A&amp;R&amp;P.oldal</oddHeader>
  </headerFooter>
  <rowBreaks count="1" manualBreakCount="1">
    <brk id="31" max="16383" man="1"/>
  </rowBreaks>
  <ignoredErrors>
    <ignoredError sqref="E15 E18:F21 E22 F13:F1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XFC83"/>
  <sheetViews>
    <sheetView showGridLines="0" topLeftCell="A28" zoomScaleNormal="100" zoomScaleSheetLayoutView="100" workbookViewId="0">
      <selection activeCell="D24" sqref="D24"/>
    </sheetView>
  </sheetViews>
  <sheetFormatPr defaultColWidth="0" defaultRowHeight="14.4" zeroHeight="1" x14ac:dyDescent="0.3"/>
  <cols>
    <col min="1" max="1" width="1.44140625" style="9" customWidth="1"/>
    <col min="2" max="2" width="9.21875" style="9" customWidth="1"/>
    <col min="3" max="3" width="20.44140625" style="9" customWidth="1"/>
    <col min="4" max="4" width="11.21875" style="9" customWidth="1"/>
    <col min="5" max="9" width="15.77734375" style="9" customWidth="1"/>
    <col min="10" max="10" width="1" style="9" customWidth="1"/>
    <col min="11" max="11" width="0" style="9" hidden="1" customWidth="1"/>
    <col min="12" max="16383" width="0" style="9" hidden="1"/>
    <col min="16384" max="16384" width="7.77734375" style="9" hidden="1" customWidth="1"/>
  </cols>
  <sheetData>
    <row r="1" spans="1:11" s="4" customFormat="1" ht="18" x14ac:dyDescent="0.35">
      <c r="B1" s="584" t="s">
        <v>545</v>
      </c>
      <c r="C1" s="585"/>
      <c r="D1" s="585"/>
      <c r="E1" s="585"/>
      <c r="F1" s="585"/>
      <c r="G1" s="585"/>
      <c r="H1" s="585"/>
      <c r="I1" s="586"/>
    </row>
    <row r="2" spans="1:11" s="4" customFormat="1" ht="18" customHeight="1" thickBot="1" x14ac:dyDescent="0.35">
      <c r="B2" s="615" t="s">
        <v>236</v>
      </c>
      <c r="C2" s="616"/>
      <c r="D2" s="616"/>
      <c r="E2" s="616"/>
      <c r="F2" s="616"/>
      <c r="G2" s="616"/>
      <c r="H2" s="616"/>
      <c r="I2" s="617"/>
    </row>
    <row r="3" spans="1:11" s="27" customFormat="1" ht="18" customHeight="1" thickBot="1" x14ac:dyDescent="0.4">
      <c r="B3" s="47"/>
      <c r="C3" s="47"/>
      <c r="D3" s="47"/>
      <c r="E3" s="47"/>
      <c r="F3" s="174" t="s">
        <v>205</v>
      </c>
      <c r="G3" s="573" t="str">
        <f>+'01_Alapadatok'!H5</f>
        <v>2024.06.27-től</v>
      </c>
      <c r="H3" s="573"/>
      <c r="I3" s="573"/>
      <c r="J3" s="28"/>
      <c r="K3" s="28"/>
    </row>
    <row r="4" spans="1:11" ht="18.600000000000001" customHeight="1" x14ac:dyDescent="0.3">
      <c r="A4" s="5"/>
      <c r="B4" s="353" t="s">
        <v>11</v>
      </c>
      <c r="C4" s="354"/>
      <c r="D4" s="354"/>
      <c r="E4" s="354"/>
      <c r="F4" s="354"/>
      <c r="G4" s="354"/>
      <c r="H4" s="588"/>
      <c r="I4" s="355"/>
      <c r="J4" s="5"/>
    </row>
    <row r="5" spans="1:11" ht="18.600000000000001" customHeight="1" x14ac:dyDescent="0.3">
      <c r="A5" s="5"/>
      <c r="B5" s="589" t="s">
        <v>237</v>
      </c>
      <c r="C5" s="547"/>
      <c r="D5" s="596" t="s">
        <v>573</v>
      </c>
      <c r="E5" s="596"/>
      <c r="F5" s="596"/>
      <c r="G5" s="596"/>
      <c r="H5" s="597"/>
      <c r="I5" s="598"/>
      <c r="J5" s="5"/>
    </row>
    <row r="6" spans="1:11" ht="18.600000000000001" customHeight="1" x14ac:dyDescent="0.3">
      <c r="A6" s="5"/>
      <c r="B6" s="589" t="s">
        <v>238</v>
      </c>
      <c r="C6" s="547"/>
      <c r="D6" s="596" t="s">
        <v>574</v>
      </c>
      <c r="E6" s="596"/>
      <c r="F6" s="596"/>
      <c r="G6" s="596"/>
      <c r="H6" s="597"/>
      <c r="I6" s="598"/>
      <c r="J6" s="5"/>
    </row>
    <row r="7" spans="1:11" ht="18.600000000000001" customHeight="1" x14ac:dyDescent="0.3">
      <c r="A7" s="5"/>
      <c r="B7" s="609" t="s">
        <v>78</v>
      </c>
      <c r="C7" s="518"/>
      <c r="D7" s="610" t="str">
        <f>IF('01_Alapadatok'!E7="","",'01_Alapadatok'!E7)</f>
        <v xml:space="preserve">Ablak Antal </v>
      </c>
      <c r="E7" s="610"/>
      <c r="F7" s="610"/>
      <c r="G7" s="610"/>
      <c r="H7" s="611"/>
      <c r="I7" s="612"/>
      <c r="J7" s="5"/>
    </row>
    <row r="8" spans="1:11" ht="18.600000000000001" customHeight="1" thickBot="1" x14ac:dyDescent="0.35">
      <c r="A8" s="5"/>
      <c r="B8" s="599" t="s">
        <v>239</v>
      </c>
      <c r="C8" s="600"/>
      <c r="D8" s="590" t="str">
        <f>IF('01_Alapadatok'!E8="","",'01_Alapadatok'!E8)</f>
        <v>1101. Budapest Fő utca 1.   (HRSZ:  1111)</v>
      </c>
      <c r="E8" s="590"/>
      <c r="F8" s="590"/>
      <c r="G8" s="590"/>
      <c r="H8" s="591"/>
      <c r="I8" s="592"/>
      <c r="J8" s="5"/>
    </row>
    <row r="9" spans="1:11" ht="6" customHeight="1" thickBot="1" x14ac:dyDescent="0.35">
      <c r="A9" s="5"/>
      <c r="B9" s="168"/>
      <c r="C9" s="168"/>
      <c r="D9" s="168"/>
      <c r="E9" s="168"/>
      <c r="F9" s="10"/>
      <c r="G9" s="10"/>
      <c r="H9" s="10"/>
      <c r="I9" s="10"/>
      <c r="J9" s="5"/>
    </row>
    <row r="10" spans="1:11" ht="15.6" x14ac:dyDescent="0.3">
      <c r="A10" s="5"/>
      <c r="B10" s="353" t="s">
        <v>13</v>
      </c>
      <c r="C10" s="354"/>
      <c r="D10" s="354"/>
      <c r="E10" s="354"/>
      <c r="F10" s="354"/>
      <c r="G10" s="354"/>
      <c r="H10" s="588"/>
      <c r="I10" s="355"/>
      <c r="J10" s="5"/>
    </row>
    <row r="11" spans="1:11" ht="32.25" customHeight="1" x14ac:dyDescent="0.3">
      <c r="A11" s="5"/>
      <c r="B11" s="627" t="s">
        <v>501</v>
      </c>
      <c r="C11" s="628"/>
      <c r="D11" s="628"/>
      <c r="E11" s="628"/>
      <c r="F11" s="628"/>
      <c r="G11" s="628"/>
      <c r="H11" s="629"/>
      <c r="I11" s="630"/>
      <c r="J11" s="5"/>
    </row>
    <row r="12" spans="1:11" ht="55.5" customHeight="1" x14ac:dyDescent="0.3">
      <c r="A12" s="5"/>
      <c r="B12" s="601"/>
      <c r="C12" s="602"/>
      <c r="D12" s="602"/>
      <c r="E12" s="602"/>
      <c r="F12" s="602"/>
      <c r="G12" s="602"/>
      <c r="H12" s="603"/>
      <c r="I12" s="604"/>
      <c r="J12" s="5"/>
    </row>
    <row r="13" spans="1:11" ht="55.5" customHeight="1" thickBot="1" x14ac:dyDescent="0.35">
      <c r="A13" s="1"/>
      <c r="B13" s="605"/>
      <c r="C13" s="606"/>
      <c r="D13" s="606"/>
      <c r="E13" s="606"/>
      <c r="F13" s="606"/>
      <c r="G13" s="606"/>
      <c r="H13" s="607"/>
      <c r="I13" s="608"/>
      <c r="J13" s="1"/>
    </row>
    <row r="14" spans="1:11" ht="7.5" customHeight="1" thickBot="1" x14ac:dyDescent="0.35">
      <c r="A14" s="5"/>
      <c r="B14" s="168"/>
      <c r="C14" s="168"/>
      <c r="D14" s="168"/>
      <c r="E14" s="168"/>
      <c r="F14" s="10"/>
      <c r="G14" s="10"/>
      <c r="H14" s="10"/>
      <c r="I14" s="10"/>
      <c r="J14" s="5"/>
    </row>
    <row r="15" spans="1:11" s="54" customFormat="1" ht="70.5" customHeight="1" thickBot="1" x14ac:dyDescent="0.35">
      <c r="A15" s="70"/>
      <c r="B15" s="623" t="s">
        <v>457</v>
      </c>
      <c r="C15" s="624"/>
      <c r="D15" s="624"/>
      <c r="E15" s="624"/>
      <c r="F15" s="624"/>
      <c r="G15" s="624"/>
      <c r="H15" s="625"/>
      <c r="I15" s="626"/>
      <c r="J15" s="70"/>
    </row>
    <row r="16" spans="1:11" ht="9" customHeight="1" thickBot="1" x14ac:dyDescent="0.35">
      <c r="A16" s="5"/>
      <c r="B16" s="168"/>
      <c r="C16" s="168"/>
      <c r="D16" s="168"/>
      <c r="E16" s="168"/>
      <c r="F16" s="10"/>
      <c r="G16" s="10"/>
      <c r="H16" s="10"/>
      <c r="I16" s="10"/>
      <c r="J16" s="5"/>
    </row>
    <row r="17" spans="1:11" ht="15.6" x14ac:dyDescent="0.3">
      <c r="A17" s="168"/>
      <c r="B17" s="593" t="s">
        <v>311</v>
      </c>
      <c r="C17" s="594"/>
      <c r="D17" s="594"/>
      <c r="E17" s="594"/>
      <c r="F17" s="594"/>
      <c r="G17" s="594"/>
      <c r="H17" s="594"/>
      <c r="I17" s="595"/>
      <c r="J17" s="5"/>
      <c r="K17" s="1"/>
    </row>
    <row r="18" spans="1:11" ht="15.6" customHeight="1" x14ac:dyDescent="0.3">
      <c r="A18" s="168"/>
      <c r="B18" s="613"/>
      <c r="C18" s="614"/>
      <c r="D18" s="181"/>
      <c r="E18" s="631" t="s">
        <v>297</v>
      </c>
      <c r="F18" s="631"/>
      <c r="G18" s="631" t="s">
        <v>298</v>
      </c>
      <c r="H18" s="631"/>
      <c r="I18" s="143"/>
      <c r="J18" s="5"/>
      <c r="K18" s="1"/>
    </row>
    <row r="19" spans="1:11" ht="48" customHeight="1" x14ac:dyDescent="0.3">
      <c r="A19" s="1"/>
      <c r="B19" s="569" t="s">
        <v>28</v>
      </c>
      <c r="C19" s="570"/>
      <c r="D19" s="180" t="s">
        <v>310</v>
      </c>
      <c r="E19" s="180" t="s">
        <v>303</v>
      </c>
      <c r="F19" s="180" t="s">
        <v>300</v>
      </c>
      <c r="G19" s="180" t="s">
        <v>301</v>
      </c>
      <c r="H19" s="180" t="s">
        <v>302</v>
      </c>
      <c r="I19" s="144" t="s">
        <v>299</v>
      </c>
      <c r="J19" s="5"/>
      <c r="K19" s="1"/>
    </row>
    <row r="20" spans="1:11" ht="39" customHeight="1" x14ac:dyDescent="0.3">
      <c r="A20" s="5"/>
      <c r="B20" s="621" t="s">
        <v>296</v>
      </c>
      <c r="C20" s="622"/>
      <c r="D20" s="263" t="s">
        <v>575</v>
      </c>
      <c r="E20" s="242">
        <f>IF($D$20="igen",'02_Költségvetés'!L9,0)</f>
        <v>923533</v>
      </c>
      <c r="F20" s="242">
        <f>IF(D20="igen",'02_Költségvetés'!N9,0)</f>
        <v>1172891</v>
      </c>
      <c r="G20" s="242">
        <f>IF(D20="igen",'02_Költségvetés'!M9,0)</f>
        <v>369457</v>
      </c>
      <c r="H20" s="242">
        <f>IF(D20="igen",'02_Költségvetés'!O9,0)</f>
        <v>469210</v>
      </c>
      <c r="I20" s="243">
        <f>IF(D20="igen",'02_Költségvetés'!Q9,0)</f>
        <v>1642101</v>
      </c>
      <c r="J20" s="69"/>
      <c r="K20" s="5"/>
    </row>
    <row r="21" spans="1:11" ht="31.2" x14ac:dyDescent="0.3">
      <c r="A21" s="5"/>
      <c r="B21" s="621" t="s">
        <v>295</v>
      </c>
      <c r="C21" s="622"/>
      <c r="D21" s="263" t="s">
        <v>576</v>
      </c>
      <c r="E21" s="242">
        <f>IF(D21="igen",'02_Költségvetés'!L10,0)</f>
        <v>0</v>
      </c>
      <c r="F21" s="242">
        <f>IF(D21="igen",'02_Költségvetés'!N10,0)</f>
        <v>0</v>
      </c>
      <c r="G21" s="242">
        <f>IF(D21="igen",'02_Költségvetés'!M10,0)</f>
        <v>0</v>
      </c>
      <c r="H21" s="242">
        <f>IF(D21="igen",'02_Költségvetés'!O10,0)</f>
        <v>0</v>
      </c>
      <c r="I21" s="243">
        <f>IF(D21="igen",'02_Költségvetés'!Q10,0)</f>
        <v>0</v>
      </c>
      <c r="J21" s="69"/>
      <c r="K21" s="5"/>
    </row>
    <row r="22" spans="1:11" ht="31.2" x14ac:dyDescent="0.3">
      <c r="A22" s="5"/>
      <c r="B22" s="557" t="s">
        <v>434</v>
      </c>
      <c r="C22" s="558"/>
      <c r="D22" s="264" t="s">
        <v>576</v>
      </c>
      <c r="E22" s="242">
        <f>IF(D22="igen",'02_Költségvetés'!L11,0)</f>
        <v>0</v>
      </c>
      <c r="F22" s="242">
        <f>IF(D22="igen",'02_Költségvetés'!N11,0)</f>
        <v>0</v>
      </c>
      <c r="G22" s="242">
        <f>IF(D22="igen",'02_Költségvetés'!M11,0)</f>
        <v>0</v>
      </c>
      <c r="H22" s="242">
        <f>IF(D22="igen",'02_Költségvetés'!O11,0)</f>
        <v>0</v>
      </c>
      <c r="I22" s="243">
        <f>IF(D22="igen",'02_Költségvetés'!Q11,0)</f>
        <v>0</v>
      </c>
      <c r="J22" s="69"/>
      <c r="K22" s="5"/>
    </row>
    <row r="23" spans="1:11" ht="31.2" x14ac:dyDescent="0.3">
      <c r="A23" s="5"/>
      <c r="B23" s="557" t="s">
        <v>435</v>
      </c>
      <c r="C23" s="558"/>
      <c r="D23" s="264" t="s">
        <v>576</v>
      </c>
      <c r="E23" s="242">
        <f>IF(D23="igen",'02_Költségvetés'!L12,0)</f>
        <v>0</v>
      </c>
      <c r="F23" s="242">
        <f>IF(D23="igen",'02_Költségvetés'!N12,0)</f>
        <v>0</v>
      </c>
      <c r="G23" s="242">
        <f>IF(D23="igen",'02_Költségvetés'!M12,0)</f>
        <v>0</v>
      </c>
      <c r="H23" s="242">
        <f>IF(D23="igen",'02_Költségvetés'!O12,0)</f>
        <v>0</v>
      </c>
      <c r="I23" s="243">
        <f>IF(D23="igen",'02_Költségvetés'!Q12,0)</f>
        <v>0</v>
      </c>
      <c r="J23" s="69"/>
      <c r="K23" s="5"/>
    </row>
    <row r="24" spans="1:11" ht="31.2" x14ac:dyDescent="0.3">
      <c r="A24" s="5"/>
      <c r="B24" s="567" t="s">
        <v>407</v>
      </c>
      <c r="C24" s="568"/>
      <c r="D24" s="263" t="s">
        <v>576</v>
      </c>
      <c r="E24" s="242">
        <f>IF(D24="igen",'02_Költségvetés'!L18,0)</f>
        <v>0</v>
      </c>
      <c r="F24" s="242">
        <f>IF(D24="igen",'02_Költségvetés'!N18,0)</f>
        <v>0</v>
      </c>
      <c r="G24" s="242">
        <f>IF(D24="igen",'02_Költségvetés'!M18,0)</f>
        <v>0</v>
      </c>
      <c r="H24" s="242">
        <f>IF(D24="igen",'02_Költségvetés'!O18,0)</f>
        <v>0</v>
      </c>
      <c r="I24" s="243">
        <f>IF(D24="igen",'02_Költségvetés'!Q18,0)</f>
        <v>0</v>
      </c>
      <c r="J24" s="69"/>
      <c r="K24" s="5"/>
    </row>
    <row r="25" spans="1:11" ht="31.2" x14ac:dyDescent="0.3">
      <c r="A25" s="5"/>
      <c r="B25" s="567" t="s">
        <v>408</v>
      </c>
      <c r="C25" s="568"/>
      <c r="D25" s="263"/>
      <c r="E25" s="242">
        <f>IF(D25="igen",'02_Költségvetés'!L19,0)</f>
        <v>0</v>
      </c>
      <c r="F25" s="242">
        <f>IF(D25="igen",'02_Költségvetés'!N19,0)</f>
        <v>0</v>
      </c>
      <c r="G25" s="242">
        <f>IF(D25="igen",'02_Költségvetés'!M19,0)</f>
        <v>0</v>
      </c>
      <c r="H25" s="242">
        <f>IF(D25="igen",'02_Költségvetés'!O19,0)</f>
        <v>0</v>
      </c>
      <c r="I25" s="243">
        <f>IF(D25="igen",'02_Költségvetés'!Q19,0)</f>
        <v>0</v>
      </c>
      <c r="J25" s="69"/>
      <c r="K25" s="5"/>
    </row>
    <row r="26" spans="1:11" ht="31.2" x14ac:dyDescent="0.3">
      <c r="A26" s="5"/>
      <c r="B26" s="567" t="s">
        <v>409</v>
      </c>
      <c r="C26" s="568"/>
      <c r="D26" s="263"/>
      <c r="E26" s="242">
        <f>IF(D26="igen",'02_Költségvetés'!L20,0)</f>
        <v>0</v>
      </c>
      <c r="F26" s="242">
        <f>IF(D26="igen",'02_Költségvetés'!N20,0)</f>
        <v>0</v>
      </c>
      <c r="G26" s="242">
        <f>IF(D26="igen",'02_Költségvetés'!M20,0)</f>
        <v>0</v>
      </c>
      <c r="H26" s="242">
        <f>IF(D26="igen",'02_Költségvetés'!O20,0)</f>
        <v>0</v>
      </c>
      <c r="I26" s="243">
        <f>IF(D26="igen",'02_Költségvetés'!Q20,0)</f>
        <v>0</v>
      </c>
      <c r="J26" s="69"/>
      <c r="K26" s="5"/>
    </row>
    <row r="27" spans="1:11" ht="31.2" x14ac:dyDescent="0.3">
      <c r="A27" s="5"/>
      <c r="B27" s="567" t="s">
        <v>410</v>
      </c>
      <c r="C27" s="568"/>
      <c r="D27" s="263"/>
      <c r="E27" s="242">
        <f>IF(D27="igen",'02_Költségvetés'!L21,0)</f>
        <v>0</v>
      </c>
      <c r="F27" s="242">
        <f>IF(D27="igen",'02_Költségvetés'!N21,0)</f>
        <v>0</v>
      </c>
      <c r="G27" s="242">
        <f>IF(D27="igen",'02_Költségvetés'!M21,0)</f>
        <v>0</v>
      </c>
      <c r="H27" s="242">
        <f>IF(D27="igen",'02_Költségvetés'!O21,0)</f>
        <v>0</v>
      </c>
      <c r="I27" s="243">
        <f>IF(D27="igen",'02_Költségvetés'!Q21,0)</f>
        <v>0</v>
      </c>
      <c r="J27" s="69"/>
      <c r="K27" s="5"/>
    </row>
    <row r="28" spans="1:11" ht="31.2" x14ac:dyDescent="0.3">
      <c r="A28" s="5"/>
      <c r="B28" s="567" t="s">
        <v>411</v>
      </c>
      <c r="C28" s="568"/>
      <c r="D28" s="263"/>
      <c r="E28" s="242">
        <f>IF(D28="igen",'02_Költségvetés'!L22,0)</f>
        <v>0</v>
      </c>
      <c r="F28" s="242">
        <f>IF(D28="igen",'02_Költségvetés'!N22,0)</f>
        <v>0</v>
      </c>
      <c r="G28" s="242">
        <f>IF(D28="igen",'02_Költségvetés'!M22,0)</f>
        <v>0</v>
      </c>
      <c r="H28" s="242">
        <f>IF(D28="igen",'02_Költségvetés'!O22,0)</f>
        <v>0</v>
      </c>
      <c r="I28" s="243">
        <f>IF(D28="igen",'02_Költségvetés'!Q22,0)</f>
        <v>0</v>
      </c>
      <c r="J28" s="69"/>
      <c r="K28" s="5"/>
    </row>
    <row r="29" spans="1:11" ht="31.2" x14ac:dyDescent="0.3">
      <c r="A29" s="5"/>
      <c r="B29" s="567" t="s">
        <v>412</v>
      </c>
      <c r="C29" s="568"/>
      <c r="D29" s="263"/>
      <c r="E29" s="242">
        <f>IF(D29="igen",'02_Költségvetés'!L23,0)</f>
        <v>0</v>
      </c>
      <c r="F29" s="242">
        <f>IF(D29="igen",'02_Költségvetés'!N23,0)</f>
        <v>0</v>
      </c>
      <c r="G29" s="242">
        <f>IF(D29="igen",'02_Költségvetés'!M23,0)</f>
        <v>0</v>
      </c>
      <c r="H29" s="242">
        <f>IF(D29="igen",'02_Költségvetés'!O23,0)</f>
        <v>0</v>
      </c>
      <c r="I29" s="243">
        <f>IF(D29="igen",'02_Költségvetés'!Q23,0)</f>
        <v>0</v>
      </c>
      <c r="J29" s="69"/>
      <c r="K29" s="5"/>
    </row>
    <row r="30" spans="1:11" ht="18.600000000000001" customHeight="1" x14ac:dyDescent="0.3">
      <c r="A30" s="5"/>
      <c r="B30" s="567" t="s">
        <v>413</v>
      </c>
      <c r="C30" s="568"/>
      <c r="D30" s="263"/>
      <c r="E30" s="242">
        <f>IF(D30="igen",'02_Költségvetés'!L24,0)</f>
        <v>0</v>
      </c>
      <c r="F30" s="242">
        <f>IF(D30="igen",'02_Költségvetés'!N24,0)</f>
        <v>0</v>
      </c>
      <c r="G30" s="242">
        <f>IF(D30="igen",'02_Költségvetés'!M24,0)</f>
        <v>0</v>
      </c>
      <c r="H30" s="242">
        <f>IF(D30="igen",'02_Költségvetés'!O24,0)</f>
        <v>0</v>
      </c>
      <c r="I30" s="243">
        <f>IF(D30="igen",'02_Költségvetés'!Q24,0)</f>
        <v>0</v>
      </c>
      <c r="J30" s="69"/>
      <c r="K30" s="5"/>
    </row>
    <row r="31" spans="1:11" ht="19.5" customHeight="1" x14ac:dyDescent="0.3">
      <c r="A31" s="5"/>
      <c r="B31" s="567" t="s">
        <v>436</v>
      </c>
      <c r="C31" s="568"/>
      <c r="D31" s="263"/>
      <c r="E31" s="242">
        <f>IF(D31="igen",'02_Költségvetés'!L25,0)</f>
        <v>0</v>
      </c>
      <c r="F31" s="242">
        <f>IF(D31="igen",'02_Költségvetés'!N25,0)</f>
        <v>0</v>
      </c>
      <c r="G31" s="242">
        <f>IF(D31="igen",'02_Költségvetés'!M25,0)</f>
        <v>0</v>
      </c>
      <c r="H31" s="242">
        <f>IF(D31="igen",'02_Költségvetés'!O25,0)</f>
        <v>0</v>
      </c>
      <c r="I31" s="243">
        <f>IF(D31="igen",'02_Költségvetés'!Q25,0)</f>
        <v>0</v>
      </c>
      <c r="J31" s="69"/>
      <c r="K31" s="5"/>
    </row>
    <row r="32" spans="1:11" ht="18" customHeight="1" x14ac:dyDescent="0.3">
      <c r="A32" s="5"/>
      <c r="B32" s="567" t="s">
        <v>415</v>
      </c>
      <c r="C32" s="568"/>
      <c r="D32" s="263"/>
      <c r="E32" s="242">
        <f>IF(D32="igen",'02_Költségvetés'!L26,0)</f>
        <v>0</v>
      </c>
      <c r="F32" s="242">
        <f>IF(D32="igen",'02_Költségvetés'!N26,0)</f>
        <v>0</v>
      </c>
      <c r="G32" s="242">
        <f>IF(D32="igen",'02_Költségvetés'!M26,0)</f>
        <v>0</v>
      </c>
      <c r="H32" s="242">
        <f>IF(D32="igen",'02_Költségvetés'!O26,0)</f>
        <v>0</v>
      </c>
      <c r="I32" s="243">
        <f>IF(D32="igen",'02_Költségvetés'!Q26,0)</f>
        <v>0</v>
      </c>
      <c r="J32" s="69"/>
      <c r="K32" s="5"/>
    </row>
    <row r="33" spans="1:11" ht="19.5" customHeight="1" x14ac:dyDescent="0.3">
      <c r="A33" s="5"/>
      <c r="B33" s="567" t="s">
        <v>416</v>
      </c>
      <c r="C33" s="568"/>
      <c r="D33" s="263"/>
      <c r="E33" s="242">
        <f>IF(D33="igen",'02_Költségvetés'!L27,0)</f>
        <v>0</v>
      </c>
      <c r="F33" s="242">
        <f>IF(D33="igen",'02_Költségvetés'!N27,0)</f>
        <v>0</v>
      </c>
      <c r="G33" s="242">
        <f>IF(D33="igen",'02_Költségvetés'!M27,0)</f>
        <v>0</v>
      </c>
      <c r="H33" s="242">
        <f>IF(D33="igen",'02_Költségvetés'!O27,0)</f>
        <v>0</v>
      </c>
      <c r="I33" s="243">
        <f>IF(D33="igen",'02_Költségvetés'!Q27,0)</f>
        <v>0</v>
      </c>
      <c r="J33" s="69"/>
      <c r="K33" s="5"/>
    </row>
    <row r="34" spans="1:11" ht="31.2" x14ac:dyDescent="0.3">
      <c r="A34" s="5"/>
      <c r="B34" s="567" t="s">
        <v>417</v>
      </c>
      <c r="C34" s="568"/>
      <c r="D34" s="263"/>
      <c r="E34" s="242">
        <f>IF(D34="igen",'02_Költségvetés'!L28,0)</f>
        <v>0</v>
      </c>
      <c r="F34" s="242">
        <f>IF(D34="igen",'02_Költségvetés'!N28,0)</f>
        <v>0</v>
      </c>
      <c r="G34" s="242">
        <f>IF(D34="igen",'02_Költségvetés'!M28,0)</f>
        <v>0</v>
      </c>
      <c r="H34" s="242">
        <f>IF(D34="igen",'02_Költségvetés'!O28,0)</f>
        <v>0</v>
      </c>
      <c r="I34" s="243">
        <f>IF(D34="igen",'02_Költségvetés'!Q28,0)</f>
        <v>0</v>
      </c>
      <c r="J34" s="69"/>
      <c r="K34" s="5"/>
    </row>
    <row r="35" spans="1:11" ht="20.25" customHeight="1" x14ac:dyDescent="0.3">
      <c r="A35" s="5"/>
      <c r="B35" s="567" t="s">
        <v>418</v>
      </c>
      <c r="C35" s="568"/>
      <c r="D35" s="263"/>
      <c r="E35" s="242">
        <f>IF(D35="igen",'02_Költségvetés'!L29,0)</f>
        <v>0</v>
      </c>
      <c r="F35" s="242">
        <f>IF(D35="igen",'02_Költségvetés'!N29,0)</f>
        <v>0</v>
      </c>
      <c r="G35" s="242">
        <f>IF(D35="igen",'02_Költségvetés'!M29,0)</f>
        <v>0</v>
      </c>
      <c r="H35" s="242">
        <f>IF(D35="igen",'02_Költségvetés'!O29,0)</f>
        <v>0</v>
      </c>
      <c r="I35" s="243">
        <f>IF(D35="igen",'02_Költségvetés'!Q29,0)</f>
        <v>0</v>
      </c>
      <c r="J35" s="69"/>
      <c r="K35" s="5"/>
    </row>
    <row r="36" spans="1:11" ht="16.05" customHeight="1" x14ac:dyDescent="0.3">
      <c r="A36" s="5"/>
      <c r="B36" s="567" t="s">
        <v>419</v>
      </c>
      <c r="C36" s="568"/>
      <c r="D36" s="263"/>
      <c r="E36" s="242">
        <f>IF(D36="igen",'02_Költségvetés'!L30,0)</f>
        <v>0</v>
      </c>
      <c r="F36" s="242">
        <f>IF(D36="igen",'02_Költségvetés'!N30,0)</f>
        <v>0</v>
      </c>
      <c r="G36" s="242">
        <f>IF(D36="igen",'02_Költségvetés'!M30,0)</f>
        <v>0</v>
      </c>
      <c r="H36" s="242">
        <f>IF(D36="igen",'02_Költségvetés'!O30,0)</f>
        <v>0</v>
      </c>
      <c r="I36" s="243">
        <f>IF(D36="igen",'02_Költségvetés'!Q30,0)</f>
        <v>0</v>
      </c>
      <c r="J36" s="69"/>
      <c r="K36" s="5"/>
    </row>
    <row r="37" spans="1:11" ht="31.2" x14ac:dyDescent="0.3">
      <c r="A37" s="5"/>
      <c r="B37" s="557" t="s">
        <v>437</v>
      </c>
      <c r="C37" s="566"/>
      <c r="D37" s="264"/>
      <c r="E37" s="242">
        <f>IF(D37="igen",'02_Költségvetés'!L31,0)</f>
        <v>0</v>
      </c>
      <c r="F37" s="242">
        <f>IF(D37="igen",'02_Költségvetés'!N31,0)</f>
        <v>0</v>
      </c>
      <c r="G37" s="242">
        <f>IF(D37="igen",'02_Költségvetés'!M31,0)</f>
        <v>0</v>
      </c>
      <c r="H37" s="242">
        <f>IF(D37="igen",'02_Költségvetés'!O31,0)</f>
        <v>0</v>
      </c>
      <c r="I37" s="243">
        <f>IF(D37="igen",'02_Költségvetés'!Q31,0)</f>
        <v>0</v>
      </c>
      <c r="J37" s="69"/>
      <c r="K37" s="5"/>
    </row>
    <row r="38" spans="1:11" ht="31.2" x14ac:dyDescent="0.3">
      <c r="A38" s="5"/>
      <c r="B38" s="557" t="s">
        <v>438</v>
      </c>
      <c r="C38" s="566"/>
      <c r="D38" s="264"/>
      <c r="E38" s="242">
        <f>IF(D38="igen",'02_Költségvetés'!L32,0)</f>
        <v>0</v>
      </c>
      <c r="F38" s="242">
        <f>IF(D38="igen",'02_Költségvetés'!N32,0)</f>
        <v>0</v>
      </c>
      <c r="G38" s="242">
        <f>IF(D38="igen",'02_Költségvetés'!M32,0)</f>
        <v>0</v>
      </c>
      <c r="H38" s="242">
        <f>IF(D38="igen",'02_Költségvetés'!O32,0)</f>
        <v>0</v>
      </c>
      <c r="I38" s="243">
        <f>IF(D38="igen",'02_Költségvetés'!Q32,0)</f>
        <v>0</v>
      </c>
      <c r="J38" s="69"/>
      <c r="K38" s="5"/>
    </row>
    <row r="39" spans="1:11" ht="31.2" x14ac:dyDescent="0.3">
      <c r="A39" s="5"/>
      <c r="B39" s="557" t="s">
        <v>439</v>
      </c>
      <c r="C39" s="566"/>
      <c r="D39" s="264"/>
      <c r="E39" s="242">
        <f>IF(D39="igen",'02_Költségvetés'!L33,0)</f>
        <v>0</v>
      </c>
      <c r="F39" s="242">
        <f>IF(D39="igen",'02_Költségvetés'!N33,0)</f>
        <v>0</v>
      </c>
      <c r="G39" s="242">
        <f>IF(D39="igen",'02_Költségvetés'!M33,0)</f>
        <v>0</v>
      </c>
      <c r="H39" s="242">
        <f>IF(D39="igen",'02_Költségvetés'!O33,0)</f>
        <v>0</v>
      </c>
      <c r="I39" s="243">
        <f>IF(D39="igen",'02_Költségvetés'!Q33,0)</f>
        <v>0</v>
      </c>
      <c r="J39" s="69"/>
      <c r="K39" s="5"/>
    </row>
    <row r="40" spans="1:11" ht="31.2" x14ac:dyDescent="0.3">
      <c r="A40" s="5"/>
      <c r="B40" s="557" t="s">
        <v>440</v>
      </c>
      <c r="C40" s="566"/>
      <c r="D40" s="264"/>
      <c r="E40" s="242">
        <f>IF(D40="igen",'02_Költségvetés'!L34,0)</f>
        <v>0</v>
      </c>
      <c r="F40" s="242">
        <f>IF(D40="igen",'02_Költségvetés'!N34,0)</f>
        <v>0</v>
      </c>
      <c r="G40" s="242">
        <f>IF(D40="igen",'02_Költségvetés'!M34,0)</f>
        <v>0</v>
      </c>
      <c r="H40" s="242">
        <f>IF(D40="igen",'02_Költségvetés'!O34,0)</f>
        <v>0</v>
      </c>
      <c r="I40" s="243">
        <f>IF(D40="igen",'02_Költségvetés'!Q34,0)</f>
        <v>0</v>
      </c>
      <c r="J40" s="69"/>
      <c r="K40" s="5"/>
    </row>
    <row r="41" spans="1:11" ht="31.2" x14ac:dyDescent="0.3">
      <c r="A41" s="5"/>
      <c r="B41" s="557" t="s">
        <v>441</v>
      </c>
      <c r="C41" s="566"/>
      <c r="D41" s="264"/>
      <c r="E41" s="242">
        <f>IF(D41="igen",'02_Költségvetés'!L35,0)</f>
        <v>0</v>
      </c>
      <c r="F41" s="242">
        <f>IF(D41="igen",'02_Költségvetés'!N35,0)</f>
        <v>0</v>
      </c>
      <c r="G41" s="242">
        <f>IF(D41="igen",'02_Költségvetés'!M35,0)</f>
        <v>0</v>
      </c>
      <c r="H41" s="242">
        <f>IF(D41="igen",'02_Költségvetés'!O35,0)</f>
        <v>0</v>
      </c>
      <c r="I41" s="243">
        <f>IF(D41="igen",'02_Költségvetés'!Q35,0)</f>
        <v>0</v>
      </c>
      <c r="J41" s="69"/>
      <c r="K41" s="5"/>
    </row>
    <row r="42" spans="1:11" ht="31.2" x14ac:dyDescent="0.3">
      <c r="A42" s="5"/>
      <c r="B42" s="557" t="s">
        <v>442</v>
      </c>
      <c r="C42" s="566"/>
      <c r="D42" s="264"/>
      <c r="E42" s="242">
        <f>IF(D42="igen",'02_Költségvetés'!L36,0)</f>
        <v>0</v>
      </c>
      <c r="F42" s="242">
        <f>IF(D42="igen",'02_Költségvetés'!N36,0)</f>
        <v>0</v>
      </c>
      <c r="G42" s="242">
        <f>IF(D42="igen",'02_Költségvetés'!M36,0)</f>
        <v>0</v>
      </c>
      <c r="H42" s="242">
        <f>IF(D42="igen",'02_Költségvetés'!O36,0)</f>
        <v>0</v>
      </c>
      <c r="I42" s="243">
        <f>IF(D42="igen",'02_Költségvetés'!Q36,0)</f>
        <v>0</v>
      </c>
      <c r="J42" s="69"/>
      <c r="K42" s="5"/>
    </row>
    <row r="43" spans="1:11" ht="31.2" x14ac:dyDescent="0.3">
      <c r="A43" s="5"/>
      <c r="B43" s="557" t="s">
        <v>443</v>
      </c>
      <c r="C43" s="566"/>
      <c r="D43" s="264"/>
      <c r="E43" s="242">
        <f>IF(D43="igen",'02_Költségvetés'!L37,0)</f>
        <v>0</v>
      </c>
      <c r="F43" s="242">
        <f>IF(D43="igen",'02_Költségvetés'!N37,0)</f>
        <v>0</v>
      </c>
      <c r="G43" s="242">
        <f>IF(D43="igen",'02_Költségvetés'!M37,0)</f>
        <v>0</v>
      </c>
      <c r="H43" s="242">
        <f>IF(D43="igen",'02_Költségvetés'!O37,0)</f>
        <v>0</v>
      </c>
      <c r="I43" s="243">
        <f>IF(D43="igen",'02_Költségvetés'!Q37,0)</f>
        <v>0</v>
      </c>
      <c r="J43" s="69"/>
      <c r="K43" s="5"/>
    </row>
    <row r="44" spans="1:11" ht="31.2" x14ac:dyDescent="0.3">
      <c r="A44" s="5"/>
      <c r="B44" s="557" t="s">
        <v>444</v>
      </c>
      <c r="C44" s="566"/>
      <c r="D44" s="264"/>
      <c r="E44" s="242">
        <f>IF(D44="igen",'02_Költségvetés'!L38,0)</f>
        <v>0</v>
      </c>
      <c r="F44" s="242">
        <f>IF(D44="igen",'02_Költségvetés'!N38,0)</f>
        <v>0</v>
      </c>
      <c r="G44" s="242">
        <f>IF(D44="igen",'02_Költségvetés'!M38,0)</f>
        <v>0</v>
      </c>
      <c r="H44" s="242">
        <f>IF(D44="igen",'02_Költségvetés'!O38,0)</f>
        <v>0</v>
      </c>
      <c r="I44" s="243">
        <f>IF(D44="igen",'02_Költségvetés'!Q38,0)</f>
        <v>0</v>
      </c>
      <c r="J44" s="69"/>
      <c r="K44" s="5"/>
    </row>
    <row r="45" spans="1:11" ht="28.05" customHeight="1" x14ac:dyDescent="0.3">
      <c r="A45" s="5"/>
      <c r="B45" s="621" t="s">
        <v>431</v>
      </c>
      <c r="C45" s="622"/>
      <c r="D45" s="263"/>
      <c r="E45" s="242">
        <f>IF(D45="igen",'02_Költségvetés'!F44,0)</f>
        <v>0</v>
      </c>
      <c r="F45" s="242">
        <f>IF(D45="igen",MIN('02_Költségvetés'!L44,érv!F36),0)</f>
        <v>0</v>
      </c>
      <c r="G45" s="242">
        <f>IF(D45="igen",'02_Költségvetés'!H44,0)</f>
        <v>0</v>
      </c>
      <c r="H45" s="242">
        <f>IF(D45="igen",'02_Költségvetés'!N44,0)</f>
        <v>0</v>
      </c>
      <c r="I45" s="243">
        <f>IF(D45="igen",'02_Költségvetés'!Q44,0)</f>
        <v>0</v>
      </c>
      <c r="J45" s="69"/>
      <c r="K45" s="5"/>
    </row>
    <row r="46" spans="1:11" ht="31.2" x14ac:dyDescent="0.3">
      <c r="A46" s="5"/>
      <c r="B46" s="621" t="s">
        <v>304</v>
      </c>
      <c r="C46" s="622"/>
      <c r="D46" s="263"/>
      <c r="E46" s="242">
        <f>IF(D46="igen",'02_Költségvetés'!F50,0)</f>
        <v>0</v>
      </c>
      <c r="F46" s="242">
        <f>IF(D46="igen",'02_Költségvetés'!L50,0)</f>
        <v>0</v>
      </c>
      <c r="G46" s="242">
        <f>IF(D46="igen",'02_Költségvetés'!H50,0)</f>
        <v>0</v>
      </c>
      <c r="H46" s="242">
        <f>IF(D46="igen",'02_Költségvetés'!N50,0)</f>
        <v>0</v>
      </c>
      <c r="I46" s="243">
        <f>IF(D46="igen",'02_Költségvetés'!Q50,0)</f>
        <v>0</v>
      </c>
      <c r="J46" s="69"/>
      <c r="K46" s="5"/>
    </row>
    <row r="47" spans="1:11" ht="39" customHeight="1" x14ac:dyDescent="0.3">
      <c r="A47" s="5"/>
      <c r="B47" s="621" t="s">
        <v>445</v>
      </c>
      <c r="C47" s="622"/>
      <c r="D47" s="263"/>
      <c r="E47" s="242">
        <f>IF(D47="igen",'02_Költségvetés'!F57,0)</f>
        <v>0</v>
      </c>
      <c r="F47" s="242">
        <f>IF(D47="igen",'02_Költségvetés'!L57,0)</f>
        <v>0</v>
      </c>
      <c r="G47" s="242">
        <f>IF(D47="igen",'02_Költségvetés'!H57,0)</f>
        <v>0</v>
      </c>
      <c r="H47" s="242">
        <f>IF(D47="igen",'02_Költségvetés'!N57,0)</f>
        <v>0</v>
      </c>
      <c r="I47" s="243">
        <f>IF(D47="igen",'02_Költségvetés'!Q57,0)</f>
        <v>0</v>
      </c>
      <c r="J47" s="69"/>
      <c r="K47" s="5"/>
    </row>
    <row r="48" spans="1:11" ht="60" customHeight="1" x14ac:dyDescent="0.3">
      <c r="A48" s="5"/>
      <c r="B48" s="621" t="s">
        <v>446</v>
      </c>
      <c r="C48" s="622"/>
      <c r="D48" s="263"/>
      <c r="E48" s="242">
        <f>IF(D48="igen",'02_Költségvetés'!F51,0)</f>
        <v>0</v>
      </c>
      <c r="F48" s="242">
        <f>IF(D48="igen",'02_Költségvetés'!L51,0)</f>
        <v>0</v>
      </c>
      <c r="G48" s="242">
        <f>IF(D48="igen",'02_Költségvetés'!H51,0)</f>
        <v>0</v>
      </c>
      <c r="H48" s="242">
        <f>IF(D48="igen",'02_Költségvetés'!N51,0)</f>
        <v>0</v>
      </c>
      <c r="I48" s="243">
        <f>IF(D48="igen",'02_Költségvetés'!Q51,0)</f>
        <v>0</v>
      </c>
      <c r="J48" s="69"/>
      <c r="K48" s="5"/>
    </row>
    <row r="49" spans="1:11" ht="18" customHeight="1" thickBot="1" x14ac:dyDescent="0.35">
      <c r="A49" s="5"/>
      <c r="B49" s="564" t="s">
        <v>21</v>
      </c>
      <c r="C49" s="565"/>
      <c r="D49" s="149"/>
      <c r="E49" s="244">
        <f>SUM(E20:E48)</f>
        <v>923533</v>
      </c>
      <c r="F49" s="244">
        <f>SUM(F20:F48)</f>
        <v>1172891</v>
      </c>
      <c r="G49" s="244">
        <f>SUM(G20:G48)</f>
        <v>369457</v>
      </c>
      <c r="H49" s="244">
        <f>SUM(H20:H48)</f>
        <v>469210</v>
      </c>
      <c r="I49" s="245">
        <f>SUM(I20:I48)</f>
        <v>1642101</v>
      </c>
      <c r="J49" s="69"/>
      <c r="K49" s="5"/>
    </row>
    <row r="50" spans="1:11" x14ac:dyDescent="0.3">
      <c r="A50" s="5"/>
      <c r="B50" s="168"/>
      <c r="C50" s="168"/>
      <c r="D50" s="168"/>
      <c r="E50" s="168"/>
      <c r="F50" s="10"/>
      <c r="G50" s="10"/>
      <c r="H50" s="10"/>
      <c r="I50" s="10"/>
      <c r="J50" s="5"/>
    </row>
    <row r="51" spans="1:11" ht="15.6" x14ac:dyDescent="0.3">
      <c r="A51" s="5"/>
      <c r="B51" s="553" t="s">
        <v>63</v>
      </c>
      <c r="C51" s="554"/>
      <c r="D51" s="554"/>
      <c r="E51" s="554"/>
      <c r="F51" s="554"/>
      <c r="G51" s="554"/>
      <c r="H51" s="555"/>
      <c r="I51" s="556"/>
      <c r="J51" s="5"/>
    </row>
    <row r="52" spans="1:11" ht="20.100000000000001" customHeight="1" x14ac:dyDescent="0.3">
      <c r="A52" s="5"/>
      <c r="B52" s="142" t="s">
        <v>1</v>
      </c>
      <c r="C52" s="618" t="str">
        <f>D5</f>
        <v>Gil-Trade Kereskedelmi és Szolgáltató Kft</v>
      </c>
      <c r="D52" s="618"/>
      <c r="E52" s="618"/>
      <c r="F52" s="618"/>
      <c r="G52" s="619" t="s">
        <v>240</v>
      </c>
      <c r="H52" s="619"/>
      <c r="I52" s="620"/>
      <c r="J52" s="5"/>
    </row>
    <row r="53" spans="1:11" ht="19.05" customHeight="1" x14ac:dyDescent="0.3">
      <c r="A53" s="5"/>
      <c r="B53" s="574" t="s">
        <v>241</v>
      </c>
      <c r="C53" s="575"/>
      <c r="D53" s="575"/>
      <c r="E53" s="575"/>
      <c r="F53" s="575"/>
      <c r="G53" s="575"/>
      <c r="H53" s="575"/>
      <c r="I53" s="576"/>
      <c r="J53" s="5"/>
    </row>
    <row r="54" spans="1:11" ht="26.55" customHeight="1" x14ac:dyDescent="0.3">
      <c r="A54" s="2"/>
      <c r="B54" s="140" t="s">
        <v>3</v>
      </c>
      <c r="C54" s="571" t="s">
        <v>479</v>
      </c>
      <c r="D54" s="571"/>
      <c r="E54" s="571"/>
      <c r="F54" s="571"/>
      <c r="G54" s="571"/>
      <c r="H54" s="571"/>
      <c r="I54" s="260"/>
      <c r="J54" s="2"/>
    </row>
    <row r="55" spans="1:11" ht="42" customHeight="1" x14ac:dyDescent="0.3">
      <c r="A55" s="2"/>
      <c r="B55" s="141" t="s">
        <v>4</v>
      </c>
      <c r="C55" s="561" t="s">
        <v>480</v>
      </c>
      <c r="D55" s="561"/>
      <c r="E55" s="561"/>
      <c r="F55" s="561"/>
      <c r="G55" s="561"/>
      <c r="H55" s="563"/>
      <c r="I55" s="260"/>
      <c r="J55" s="2"/>
    </row>
    <row r="56" spans="1:11" ht="28.5" customHeight="1" x14ac:dyDescent="0.3">
      <c r="A56" s="2"/>
      <c r="B56" s="141" t="s">
        <v>5</v>
      </c>
      <c r="C56" s="559" t="s">
        <v>24</v>
      </c>
      <c r="D56" s="559"/>
      <c r="E56" s="559"/>
      <c r="F56" s="559"/>
      <c r="G56" s="559"/>
      <c r="H56" s="560"/>
      <c r="I56" s="260"/>
      <c r="J56" s="2"/>
    </row>
    <row r="57" spans="1:11" ht="38.1" customHeight="1" x14ac:dyDescent="0.3">
      <c r="A57" s="2"/>
      <c r="B57" s="141" t="s">
        <v>6</v>
      </c>
      <c r="C57" s="561" t="s">
        <v>481</v>
      </c>
      <c r="D57" s="561"/>
      <c r="E57" s="561"/>
      <c r="F57" s="561"/>
      <c r="G57" s="561"/>
      <c r="H57" s="563"/>
      <c r="I57" s="260"/>
      <c r="J57" s="2"/>
    </row>
    <row r="58" spans="1:11" ht="56.55" customHeight="1" x14ac:dyDescent="0.3">
      <c r="A58" s="2"/>
      <c r="B58" s="141" t="s">
        <v>7</v>
      </c>
      <c r="C58" s="561" t="s">
        <v>482</v>
      </c>
      <c r="D58" s="562"/>
      <c r="E58" s="562"/>
      <c r="F58" s="562"/>
      <c r="G58" s="562"/>
      <c r="H58" s="563"/>
      <c r="I58" s="260"/>
      <c r="J58" s="2"/>
    </row>
    <row r="59" spans="1:11" ht="91.5" customHeight="1" x14ac:dyDescent="0.3">
      <c r="A59" s="2"/>
      <c r="B59" s="141" t="s">
        <v>8</v>
      </c>
      <c r="C59" s="559" t="s">
        <v>72</v>
      </c>
      <c r="D59" s="559"/>
      <c r="E59" s="559"/>
      <c r="F59" s="559"/>
      <c r="G59" s="559"/>
      <c r="H59" s="560"/>
      <c r="I59" s="260"/>
      <c r="J59" s="2"/>
    </row>
    <row r="60" spans="1:11" ht="51.75" customHeight="1" x14ac:dyDescent="0.3">
      <c r="A60" s="2"/>
      <c r="B60" s="141" t="s">
        <v>9</v>
      </c>
      <c r="C60" s="559" t="s">
        <v>36</v>
      </c>
      <c r="D60" s="559"/>
      <c r="E60" s="559"/>
      <c r="F60" s="559"/>
      <c r="G60" s="559"/>
      <c r="H60" s="560"/>
      <c r="I60" s="260"/>
      <c r="J60" s="2"/>
    </row>
    <row r="61" spans="1:11" ht="33.6" customHeight="1" x14ac:dyDescent="0.3">
      <c r="A61" s="2"/>
      <c r="B61" s="141" t="s">
        <v>10</v>
      </c>
      <c r="C61" s="580" t="s">
        <v>340</v>
      </c>
      <c r="D61" s="580"/>
      <c r="E61" s="580"/>
      <c r="F61" s="580"/>
      <c r="G61" s="580"/>
      <c r="H61" s="580"/>
      <c r="I61" s="260"/>
      <c r="J61" s="2"/>
    </row>
    <row r="62" spans="1:11" ht="69.599999999999994" customHeight="1" thickBot="1" x14ac:dyDescent="0.35">
      <c r="A62" s="2"/>
      <c r="B62" s="141" t="s">
        <v>14</v>
      </c>
      <c r="C62" s="582" t="s">
        <v>500</v>
      </c>
      <c r="D62" s="582"/>
      <c r="E62" s="582"/>
      <c r="F62" s="582"/>
      <c r="G62" s="582"/>
      <c r="H62" s="583"/>
      <c r="I62" s="262"/>
      <c r="J62" s="158"/>
    </row>
    <row r="63" spans="1:11" s="54" customFormat="1" ht="21" customHeight="1" x14ac:dyDescent="0.3">
      <c r="A63" s="577" t="s">
        <v>32</v>
      </c>
      <c r="B63" s="577"/>
      <c r="C63" s="265"/>
      <c r="D63" s="56"/>
      <c r="E63" s="56"/>
      <c r="F63" s="56"/>
      <c r="G63" s="56"/>
      <c r="H63" s="56"/>
      <c r="I63" s="159"/>
      <c r="J63" s="55"/>
    </row>
    <row r="64" spans="1:11" s="54" customFormat="1" ht="13.8" x14ac:dyDescent="0.3">
      <c r="A64" s="55"/>
      <c r="B64" s="56"/>
      <c r="C64" s="56"/>
      <c r="D64" s="56"/>
      <c r="E64" s="56"/>
      <c r="F64" s="403"/>
      <c r="G64" s="403"/>
      <c r="H64" s="403"/>
      <c r="I64" s="403"/>
      <c r="J64" s="55"/>
    </row>
    <row r="65" spans="1:10" s="54" customFormat="1" ht="13.8" x14ac:dyDescent="0.3">
      <c r="A65" s="55"/>
      <c r="B65" s="56"/>
      <c r="C65" s="56"/>
      <c r="D65" s="56"/>
      <c r="E65" s="56"/>
      <c r="F65" s="587" t="str">
        <f>IF(ISBLANK(D5),"",D5)</f>
        <v>Gil-Trade Kereskedelmi és Szolgáltató Kft</v>
      </c>
      <c r="G65" s="587"/>
      <c r="H65" s="587"/>
      <c r="I65" s="587"/>
      <c r="J65" s="55"/>
    </row>
    <row r="66" spans="1:10" s="54" customFormat="1" ht="13.05" customHeight="1" x14ac:dyDescent="0.3">
      <c r="A66" s="55"/>
      <c r="B66" s="56"/>
      <c r="C66" s="56"/>
      <c r="D66" s="56"/>
      <c r="E66" s="56"/>
      <c r="F66" s="581" t="s">
        <v>244</v>
      </c>
      <c r="G66" s="581"/>
      <c r="H66" s="581"/>
      <c r="I66" s="581"/>
      <c r="J66" s="102"/>
    </row>
    <row r="67" spans="1:10" s="54" customFormat="1" ht="25.5" customHeight="1" x14ac:dyDescent="0.3">
      <c r="A67" s="55"/>
      <c r="B67" s="101" t="s">
        <v>1</v>
      </c>
      <c r="C67" s="572" t="str">
        <f>IF(ISBLANK('01_Alapadatok'!E7),"",'01_Alapadatok'!E7)</f>
        <v xml:space="preserve">Ablak Antal </v>
      </c>
      <c r="D67" s="572"/>
      <c r="E67" s="573" t="s">
        <v>242</v>
      </c>
      <c r="F67" s="573"/>
      <c r="G67" s="573"/>
      <c r="H67" s="573"/>
      <c r="I67" s="573"/>
      <c r="J67" s="55"/>
    </row>
    <row r="68" spans="1:10" s="54" customFormat="1" ht="34.5" customHeight="1" x14ac:dyDescent="0.3">
      <c r="A68" s="55"/>
      <c r="B68" s="56"/>
      <c r="C68" s="578" t="s">
        <v>243</v>
      </c>
      <c r="D68" s="578"/>
      <c r="E68" s="578"/>
      <c r="F68" s="578"/>
      <c r="G68" s="578"/>
      <c r="H68" s="578"/>
      <c r="I68" s="578"/>
      <c r="J68" s="55"/>
    </row>
    <row r="69" spans="1:10" s="54" customFormat="1" ht="20.25" customHeight="1" x14ac:dyDescent="0.3">
      <c r="A69" s="577" t="s">
        <v>32</v>
      </c>
      <c r="B69" s="577"/>
      <c r="C69" s="265"/>
      <c r="D69" s="56"/>
      <c r="E69" s="56"/>
      <c r="F69" s="56"/>
      <c r="G69" s="56"/>
      <c r="H69" s="56"/>
      <c r="I69" s="56"/>
      <c r="J69" s="55"/>
    </row>
    <row r="70" spans="1:10" s="54" customFormat="1" ht="6.75" customHeight="1" x14ac:dyDescent="0.3">
      <c r="A70" s="55"/>
      <c r="B70" s="56"/>
      <c r="C70" s="56"/>
      <c r="D70" s="56"/>
      <c r="E70" s="56"/>
      <c r="F70" s="403"/>
      <c r="G70" s="403"/>
      <c r="H70" s="403"/>
      <c r="I70" s="403"/>
      <c r="J70" s="55"/>
    </row>
    <row r="71" spans="1:10" s="54" customFormat="1" ht="15" customHeight="1" x14ac:dyDescent="0.3">
      <c r="A71" s="55"/>
      <c r="B71" s="56"/>
      <c r="C71" s="170"/>
      <c r="D71" s="170"/>
      <c r="E71" s="170"/>
      <c r="F71" s="579" t="str">
        <f>IF(ISBLANK(+igenylo_neve),"",+igenylo_neve)</f>
        <v xml:space="preserve">Ablak Antal </v>
      </c>
      <c r="G71" s="579"/>
      <c r="H71" s="579"/>
      <c r="I71" s="579"/>
      <c r="J71" s="55"/>
    </row>
    <row r="72" spans="1:10" s="54" customFormat="1" ht="13.8" x14ac:dyDescent="0.3">
      <c r="A72" s="55"/>
      <c r="B72" s="56"/>
      <c r="C72" s="170"/>
      <c r="D72" s="170"/>
      <c r="E72" s="170"/>
      <c r="F72" s="577" t="s">
        <v>211</v>
      </c>
      <c r="G72" s="577"/>
      <c r="H72" s="577"/>
      <c r="I72" s="577"/>
      <c r="J72" s="55"/>
    </row>
    <row r="73" spans="1:10" s="54" customFormat="1" ht="16.05" customHeight="1" x14ac:dyDescent="0.3">
      <c r="A73" s="55"/>
      <c r="B73" s="56"/>
      <c r="C73" s="170"/>
      <c r="D73" s="170"/>
      <c r="E73" s="170"/>
      <c r="F73" s="577"/>
      <c r="G73" s="577"/>
      <c r="H73" s="577"/>
      <c r="I73" s="577"/>
      <c r="J73" s="55"/>
    </row>
    <row r="74" spans="1:10" s="54" customFormat="1" x14ac:dyDescent="0.3">
      <c r="B74" s="383" t="s">
        <v>31</v>
      </c>
      <c r="C74" s="383"/>
      <c r="D74" s="383"/>
      <c r="E74" s="383"/>
      <c r="F74" s="383"/>
      <c r="G74" s="383"/>
      <c r="H74" s="383"/>
      <c r="I74" s="383"/>
    </row>
    <row r="75" spans="1:10" x14ac:dyDescent="0.3">
      <c r="B75" s="40"/>
      <c r="C75" s="383" t="s">
        <v>213</v>
      </c>
      <c r="D75" s="383"/>
      <c r="E75" s="215"/>
      <c r="F75" s="383" t="s">
        <v>214</v>
      </c>
      <c r="G75" s="383"/>
      <c r="H75" s="169"/>
      <c r="I75" s="213"/>
    </row>
    <row r="76" spans="1:10" ht="33.6" customHeight="1" x14ac:dyDescent="0.3">
      <c r="B76" s="40"/>
      <c r="C76" s="345"/>
      <c r="D76" s="345"/>
      <c r="F76" s="345"/>
      <c r="G76" s="345"/>
      <c r="H76" s="345"/>
      <c r="I76" s="345"/>
    </row>
    <row r="77" spans="1:10" x14ac:dyDescent="0.3">
      <c r="B77" s="40"/>
      <c r="C77" s="343" t="s">
        <v>215</v>
      </c>
      <c r="D77" s="343"/>
      <c r="F77" s="343" t="s">
        <v>215</v>
      </c>
      <c r="G77" s="343"/>
      <c r="H77" s="343"/>
      <c r="I77" s="343"/>
    </row>
    <row r="78" spans="1:10" x14ac:dyDescent="0.3">
      <c r="B78" s="40"/>
      <c r="C78" s="344"/>
      <c r="D78" s="344"/>
      <c r="F78" s="344"/>
      <c r="G78" s="344"/>
      <c r="H78" s="344"/>
      <c r="I78" s="344"/>
    </row>
    <row r="79" spans="1:10" x14ac:dyDescent="0.3">
      <c r="B79" s="40"/>
      <c r="C79" s="343" t="s">
        <v>216</v>
      </c>
      <c r="D79" s="343"/>
      <c r="F79" s="343" t="s">
        <v>216</v>
      </c>
      <c r="G79" s="343"/>
      <c r="H79" s="343"/>
      <c r="I79" s="343"/>
    </row>
    <row r="80" spans="1:10" x14ac:dyDescent="0.3">
      <c r="C80" s="344"/>
      <c r="D80" s="344"/>
      <c r="F80" s="344"/>
      <c r="G80" s="344"/>
      <c r="H80" s="344"/>
      <c r="I80" s="344"/>
    </row>
    <row r="81" spans="2:9" x14ac:dyDescent="0.3">
      <c r="B81" s="212"/>
      <c r="C81" s="343" t="s">
        <v>217</v>
      </c>
      <c r="D81" s="343"/>
      <c r="F81" s="343" t="s">
        <v>217</v>
      </c>
      <c r="G81" s="343"/>
      <c r="H81" s="343"/>
      <c r="I81" s="343"/>
    </row>
    <row r="82" spans="2:9" x14ac:dyDescent="0.3"/>
    <row r="83" spans="2:9" x14ac:dyDescent="0.3"/>
  </sheetData>
  <sheetProtection algorithmName="SHA-512" hashValue="JNPPKYoIl2miKPrSOSWk+Gj5++P3DGeryRm77bsfoq+1kglraGxWiBgwjg4sRth0H1nIMV3W7Rc+TZh9e5nD1w==" saltValue="Jfo1dEdJXVNed55KjAT2ew==" spinCount="100000" sheet="1" objects="1" scenarios="1" selectLockedCells="1"/>
  <mergeCells count="90">
    <mergeCell ref="F80:I80"/>
    <mergeCell ref="C80:D80"/>
    <mergeCell ref="C81:D81"/>
    <mergeCell ref="F81:I81"/>
    <mergeCell ref="C79:D79"/>
    <mergeCell ref="F79:I79"/>
    <mergeCell ref="C75:D75"/>
    <mergeCell ref="F75:G75"/>
    <mergeCell ref="C76:D76"/>
    <mergeCell ref="C77:D77"/>
    <mergeCell ref="C78:D78"/>
    <mergeCell ref="F76:I76"/>
    <mergeCell ref="F77:I77"/>
    <mergeCell ref="F78:I78"/>
    <mergeCell ref="B2:I2"/>
    <mergeCell ref="G3:I3"/>
    <mergeCell ref="C52:F52"/>
    <mergeCell ref="G52:I52"/>
    <mergeCell ref="B20:C20"/>
    <mergeCell ref="B21:C21"/>
    <mergeCell ref="B45:C45"/>
    <mergeCell ref="B46:C46"/>
    <mergeCell ref="B47:C47"/>
    <mergeCell ref="B48:C48"/>
    <mergeCell ref="D6:I6"/>
    <mergeCell ref="B15:I15"/>
    <mergeCell ref="B10:I10"/>
    <mergeCell ref="B11:I11"/>
    <mergeCell ref="E18:F18"/>
    <mergeCell ref="G18:H18"/>
    <mergeCell ref="B1:I1"/>
    <mergeCell ref="F65:I65"/>
    <mergeCell ref="A63:B63"/>
    <mergeCell ref="F64:I64"/>
    <mergeCell ref="B4:I4"/>
    <mergeCell ref="B5:C5"/>
    <mergeCell ref="D8:I8"/>
    <mergeCell ref="B17:I17"/>
    <mergeCell ref="D5:I5"/>
    <mergeCell ref="B8:C8"/>
    <mergeCell ref="B6:C6"/>
    <mergeCell ref="B12:I13"/>
    <mergeCell ref="B7:C7"/>
    <mergeCell ref="B36:C36"/>
    <mergeCell ref="D7:I7"/>
    <mergeCell ref="B18:C18"/>
    <mergeCell ref="B74:I74"/>
    <mergeCell ref="C67:D67"/>
    <mergeCell ref="E67:I67"/>
    <mergeCell ref="B53:I53"/>
    <mergeCell ref="F72:I73"/>
    <mergeCell ref="C68:I68"/>
    <mergeCell ref="A69:B69"/>
    <mergeCell ref="F70:I70"/>
    <mergeCell ref="F71:I71"/>
    <mergeCell ref="C61:H61"/>
    <mergeCell ref="C57:H57"/>
    <mergeCell ref="C56:H56"/>
    <mergeCell ref="C55:H55"/>
    <mergeCell ref="F66:I66"/>
    <mergeCell ref="C62:H62"/>
    <mergeCell ref="C60:H60"/>
    <mergeCell ref="B19:C19"/>
    <mergeCell ref="B34:C34"/>
    <mergeCell ref="B35:C35"/>
    <mergeCell ref="C54:H54"/>
    <mergeCell ref="B33:C33"/>
    <mergeCell ref="B32:C32"/>
    <mergeCell ref="B31:C31"/>
    <mergeCell ref="B30:C30"/>
    <mergeCell ref="B24:C24"/>
    <mergeCell ref="B25:C25"/>
    <mergeCell ref="B26:C26"/>
    <mergeCell ref="B27:C27"/>
    <mergeCell ref="B28:C28"/>
    <mergeCell ref="B41:C41"/>
    <mergeCell ref="B42:C42"/>
    <mergeCell ref="B43:C43"/>
    <mergeCell ref="B51:I51"/>
    <mergeCell ref="B22:C22"/>
    <mergeCell ref="C59:H59"/>
    <mergeCell ref="C58:H58"/>
    <mergeCell ref="B49:C49"/>
    <mergeCell ref="B44:C44"/>
    <mergeCell ref="B23:C23"/>
    <mergeCell ref="B37:C37"/>
    <mergeCell ref="B38:C38"/>
    <mergeCell ref="B39:C39"/>
    <mergeCell ref="B40:C40"/>
    <mergeCell ref="B29:C29"/>
  </mergeCells>
  <phoneticPr fontId="17" type="noConversion"/>
  <conditionalFormatting sqref="B12:I13">
    <cfRule type="expression" dxfId="64" priority="74">
      <formula>COUNTA($B$12)=1</formula>
    </cfRule>
  </conditionalFormatting>
  <conditionalFormatting sqref="C63">
    <cfRule type="containsBlanks" dxfId="63" priority="47">
      <formula>LEN(TRIM(C63))=0</formula>
    </cfRule>
  </conditionalFormatting>
  <conditionalFormatting sqref="C78:D78 F78:H78 C80:D80 F80:H80">
    <cfRule type="containsBlanks" dxfId="62" priority="45">
      <formula>LEN(TRIM(C78))=0</formula>
    </cfRule>
  </conditionalFormatting>
  <conditionalFormatting sqref="C52:F52">
    <cfRule type="cellIs" dxfId="61" priority="8" operator="equal">
      <formula>0</formula>
    </cfRule>
    <cfRule type="containsBlanks" dxfId="60" priority="48">
      <formula>LEN(TRIM(C52))=0</formula>
    </cfRule>
  </conditionalFormatting>
  <conditionalFormatting sqref="D5:D8 D20:D49">
    <cfRule type="expression" dxfId="59" priority="79">
      <formula>COUNTA(D5)=1</formula>
    </cfRule>
  </conditionalFormatting>
  <conditionalFormatting sqref="D20:D48 C69">
    <cfRule type="containsBlanks" dxfId="58" priority="46">
      <formula>LEN(TRIM(C20))=0</formula>
    </cfRule>
  </conditionalFormatting>
  <conditionalFormatting sqref="D5:I6 B12:I13">
    <cfRule type="containsBlanks" dxfId="57" priority="52">
      <formula>LEN(TRIM(B5))=0</formula>
    </cfRule>
  </conditionalFormatting>
  <conditionalFormatting sqref="E20:I49">
    <cfRule type="cellIs" dxfId="56" priority="6" operator="equal">
      <formula>0</formula>
    </cfRule>
  </conditionalFormatting>
  <conditionalFormatting sqref="F65:I65">
    <cfRule type="cellIs" dxfId="55" priority="7" operator="equal">
      <formula>0</formula>
    </cfRule>
  </conditionalFormatting>
  <conditionalFormatting sqref="I54:I61">
    <cfRule type="containsText" dxfId="54" priority="3" operator="containsText" text="igen">
      <formula>NOT(ISERROR(SEARCH("igen",I54)))</formula>
    </cfRule>
  </conditionalFormatting>
  <conditionalFormatting sqref="I62">
    <cfRule type="containsText" dxfId="53" priority="1" operator="containsText" text="nem releváns">
      <formula>NOT(ISERROR(SEARCH("nem releváns",I62)))</formula>
    </cfRule>
    <cfRule type="cellIs" dxfId="52" priority="2" operator="equal">
      <formula>"igen"</formula>
    </cfRule>
  </conditionalFormatting>
  <dataValidations xWindow="974" yWindow="817" count="10">
    <dataValidation allowBlank="1" showInputMessage="1" showErrorMessage="1" prompt="Helység és dátum megadása." sqref="C63 C69"/>
    <dataValidation operator="lessThanOrEqual" allowBlank="1" showErrorMessage="1" prompt="Rövid, tömör leírást kérünk adni a projekt megvalósításához szükséges engedélyekről. _x000a_" sqref="B12:I13"/>
    <dataValidation allowBlank="1" showInputMessage="1" showErrorMessage="1" prompt="01_Alapadatok munkalapon szükséges az adat megadása." sqref="D7:I8"/>
    <dataValidation allowBlank="1" showErrorMessage="1" prompt="(Feltételes) Vállalkozási Szerződésekkel összhangban szükséges megadni a kivitelezést végző cég nevét. " sqref="D5:I6"/>
    <dataValidation allowBlank="1" showErrorMessage="1" sqref="D49 E24:E44"/>
    <dataValidation type="whole" allowBlank="1" showErrorMessage="1" sqref="E20:E23">
      <formula1>0</formula1>
      <formula2>1000000000</formula2>
    </dataValidation>
    <dataValidation type="list" allowBlank="1" showErrorMessage="1" sqref="D20:D48">
      <formula1>"Igen,Nem"</formula1>
    </dataValidation>
    <dataValidation type="whole" allowBlank="1" showInputMessage="1" showErrorMessage="1" sqref="G20:G48">
      <formula1>0</formula1>
      <formula2>1000000000</formula2>
    </dataValidation>
    <dataValidation type="list" allowBlank="1" showInputMessage="1" showErrorMessage="1" prompt="Kérem válasszon a legördülő listából." sqref="I62">
      <formula1>"Igen,Nem, Nem releváns"</formula1>
    </dataValidation>
    <dataValidation type="list" allowBlank="1" showInputMessage="1" showErrorMessage="1" prompt="Kérem válasszon a legördülő listából." sqref="I54:I61">
      <formula1>"Igen,Nem"</formula1>
    </dataValidation>
  </dataValidations>
  <printOptions horizontalCentered="1"/>
  <pageMargins left="0.51181102362204722" right="0.51181102362204722" top="0.74803149606299213" bottom="0.55118110236220474" header="0.31496062992125984" footer="0.31496062992125984"/>
  <pageSetup paperSize="9" scale="75" fitToHeight="0" orientation="portrait" r:id="rId1"/>
  <headerFooter>
    <oddHeader>&amp;LMFB Zrt.&amp;C&amp;9RRF-REP-10.13.1-24 OTTHONFELÚJÍTÁSI HITELPROGRAM - &amp;A&amp;R&amp;P.oldal</oddHeader>
  </headerFooter>
  <ignoredErrors>
    <ignoredError sqref="I7:I8 C67 F71 D7:G8 E20:H44 E46:H48 E45 G45:H4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L88"/>
  <sheetViews>
    <sheetView showGridLines="0" tabSelected="1" topLeftCell="A5" zoomScaleNormal="100" zoomScaleSheetLayoutView="100" workbookViewId="0">
      <selection activeCell="F6" sqref="F6:H6"/>
    </sheetView>
  </sheetViews>
  <sheetFormatPr defaultColWidth="0" defaultRowHeight="14.4" zeroHeight="1" x14ac:dyDescent="0.3"/>
  <cols>
    <col min="1" max="1" width="1.77734375" style="95" customWidth="1"/>
    <col min="2" max="2" width="10.21875" style="95" customWidth="1"/>
    <col min="3" max="5" width="13.5546875" style="95" customWidth="1"/>
    <col min="6" max="6" width="17.77734375" style="95" customWidth="1"/>
    <col min="7" max="8" width="13.5546875" style="95" customWidth="1"/>
    <col min="9" max="9" width="19.21875" style="95" customWidth="1"/>
    <col min="10" max="10" width="2.21875" style="95" customWidth="1"/>
    <col min="11" max="11" width="50" style="95" hidden="1" customWidth="1"/>
    <col min="12" max="12" width="0" style="95" hidden="1" customWidth="1"/>
    <col min="13" max="16384" width="8.77734375" style="95" hidden="1"/>
  </cols>
  <sheetData>
    <row r="1" spans="1:10" ht="18" x14ac:dyDescent="0.35">
      <c r="B1" s="584" t="s">
        <v>545</v>
      </c>
      <c r="C1" s="585"/>
      <c r="D1" s="585"/>
      <c r="E1" s="585"/>
      <c r="F1" s="585"/>
      <c r="G1" s="585"/>
      <c r="H1" s="586"/>
      <c r="I1" s="5"/>
    </row>
    <row r="2" spans="1:10" ht="19.05" customHeight="1" thickBot="1" x14ac:dyDescent="0.35">
      <c r="B2" s="615" t="s">
        <v>245</v>
      </c>
      <c r="C2" s="616"/>
      <c r="D2" s="616"/>
      <c r="E2" s="616"/>
      <c r="F2" s="616"/>
      <c r="G2" s="616"/>
      <c r="H2" s="617"/>
      <c r="I2" s="5"/>
    </row>
    <row r="3" spans="1:10" s="23" customFormat="1" ht="15" customHeight="1" x14ac:dyDescent="0.35">
      <c r="B3" s="47"/>
      <c r="C3" s="47"/>
      <c r="D3" s="47"/>
      <c r="E3" s="47"/>
      <c r="G3" s="174" t="s">
        <v>205</v>
      </c>
      <c r="H3" s="51" t="str">
        <f>'01_Alapadatok'!H5</f>
        <v>2024.06.27-től</v>
      </c>
      <c r="J3" s="26"/>
    </row>
    <row r="4" spans="1:10" s="4" customFormat="1" ht="4.5" customHeight="1" thickBot="1" x14ac:dyDescent="0.35">
      <c r="A4" s="2"/>
      <c r="B4" s="2"/>
      <c r="C4" s="1"/>
      <c r="D4" s="34"/>
      <c r="E4" s="34"/>
      <c r="F4" s="34"/>
      <c r="G4" s="34"/>
      <c r="H4" s="186"/>
      <c r="I4" s="186"/>
      <c r="J4" s="2"/>
    </row>
    <row r="5" spans="1:10" s="9" customFormat="1" ht="15.6" customHeight="1" x14ac:dyDescent="0.3">
      <c r="A5" s="5"/>
      <c r="B5" s="677" t="s">
        <v>39</v>
      </c>
      <c r="C5" s="678"/>
      <c r="D5" s="678"/>
      <c r="E5" s="678"/>
      <c r="F5" s="678"/>
      <c r="G5" s="678"/>
      <c r="H5" s="679"/>
      <c r="I5" s="5"/>
      <c r="J5" s="5"/>
    </row>
    <row r="6" spans="1:10" s="9" customFormat="1" ht="26.25" customHeight="1" x14ac:dyDescent="0.3">
      <c r="A6" s="5"/>
      <c r="B6" s="589" t="s">
        <v>22</v>
      </c>
      <c r="C6" s="547"/>
      <c r="D6" s="547"/>
      <c r="E6" s="547"/>
      <c r="F6" s="680"/>
      <c r="G6" s="680"/>
      <c r="H6" s="681"/>
      <c r="I6" s="5"/>
      <c r="J6" s="5"/>
    </row>
    <row r="7" spans="1:10" s="9" customFormat="1" ht="26.25" customHeight="1" x14ac:dyDescent="0.3">
      <c r="A7" s="5"/>
      <c r="B7" s="589" t="s">
        <v>23</v>
      </c>
      <c r="C7" s="547"/>
      <c r="D7" s="547"/>
      <c r="E7" s="547"/>
      <c r="F7" s="680"/>
      <c r="G7" s="680"/>
      <c r="H7" s="681"/>
      <c r="I7" s="5"/>
      <c r="J7" s="5"/>
    </row>
    <row r="8" spans="1:10" s="9" customFormat="1" ht="24.6" customHeight="1" x14ac:dyDescent="0.3">
      <c r="A8" s="5"/>
      <c r="B8" s="325" t="s">
        <v>532</v>
      </c>
      <c r="C8" s="686"/>
      <c r="D8" s="686"/>
      <c r="E8" s="551"/>
      <c r="F8" s="687"/>
      <c r="G8" s="688"/>
      <c r="H8" s="689"/>
      <c r="I8" s="5"/>
      <c r="J8" s="5"/>
    </row>
    <row r="9" spans="1:10" s="9" customFormat="1" ht="21.6" customHeight="1" x14ac:dyDescent="0.3">
      <c r="A9" s="5"/>
      <c r="B9" s="609" t="s">
        <v>78</v>
      </c>
      <c r="C9" s="518"/>
      <c r="D9" s="518"/>
      <c r="E9" s="518"/>
      <c r="F9" s="680" t="str">
        <f>IF('01_Alapadatok'!E7="","",'01_Alapadatok'!E7)</f>
        <v xml:space="preserve">Ablak Antal </v>
      </c>
      <c r="G9" s="680"/>
      <c r="H9" s="681"/>
      <c r="I9" s="5"/>
      <c r="J9" s="5"/>
    </row>
    <row r="10" spans="1:10" s="9" customFormat="1" ht="26.25" customHeight="1" x14ac:dyDescent="0.3">
      <c r="A10" s="5"/>
      <c r="B10" s="609" t="s">
        <v>40</v>
      </c>
      <c r="C10" s="518"/>
      <c r="D10" s="518"/>
      <c r="E10" s="518"/>
      <c r="F10" s="680" t="str">
        <f>IF('01_Alapadatok'!E8="","",'01_Alapadatok'!E8)</f>
        <v>1101. Budapest Fő utca 1.   (HRSZ:  1111)</v>
      </c>
      <c r="G10" s="680"/>
      <c r="H10" s="681"/>
      <c r="I10" s="5"/>
      <c r="J10" s="5"/>
    </row>
    <row r="11" spans="1:10" s="9" customFormat="1" ht="25.05" customHeight="1" thickBot="1" x14ac:dyDescent="0.35">
      <c r="A11" s="5"/>
      <c r="B11" s="682" t="s">
        <v>510</v>
      </c>
      <c r="C11" s="683"/>
      <c r="D11" s="683"/>
      <c r="E11" s="683"/>
      <c r="F11" s="684"/>
      <c r="G11" s="684"/>
      <c r="H11" s="685"/>
      <c r="I11" s="278" t="str">
        <f>IF(F11&gt;1990,"Az építés éve nem lehet 1990 utáni!","")</f>
        <v/>
      </c>
      <c r="J11" s="5"/>
    </row>
    <row r="12" spans="1:10" s="9" customFormat="1" ht="12" customHeight="1" thickBot="1" x14ac:dyDescent="0.35">
      <c r="A12" s="5"/>
      <c r="B12" s="674" t="s">
        <v>129</v>
      </c>
      <c r="C12" s="675"/>
      <c r="D12" s="675"/>
      <c r="E12" s="675"/>
      <c r="F12" s="675"/>
      <c r="G12" s="675"/>
      <c r="H12" s="676"/>
      <c r="I12" s="5"/>
      <c r="J12" s="5"/>
    </row>
    <row r="13" spans="1:10" s="54" customFormat="1" ht="75" customHeight="1" x14ac:dyDescent="0.3">
      <c r="A13" s="70"/>
      <c r="B13" s="690" t="s">
        <v>447</v>
      </c>
      <c r="C13" s="691"/>
      <c r="D13" s="187" t="s">
        <v>475</v>
      </c>
      <c r="E13" s="187" t="s">
        <v>448</v>
      </c>
      <c r="F13" s="187" t="s">
        <v>511</v>
      </c>
      <c r="G13" s="187" t="s">
        <v>212</v>
      </c>
      <c r="H13" s="157" t="s">
        <v>474</v>
      </c>
      <c r="I13" s="70"/>
      <c r="J13" s="70"/>
    </row>
    <row r="14" spans="1:10" s="9" customFormat="1" ht="21.75" customHeight="1" thickBot="1" x14ac:dyDescent="0.35">
      <c r="A14" s="5"/>
      <c r="B14" s="692" t="str">
        <f>'01_Alapadatok'!B13</f>
        <v>igen</v>
      </c>
      <c r="C14" s="693"/>
      <c r="D14" s="266" t="str">
        <f>'01_Alapadatok'!D13</f>
        <v>nem</v>
      </c>
      <c r="E14" s="266" t="str">
        <f>'01_Alapadatok'!E13</f>
        <v>nem</v>
      </c>
      <c r="F14" s="266" t="str">
        <f>'01_Alapadatok'!F13</f>
        <v>nem</v>
      </c>
      <c r="G14" s="266" t="str">
        <f>'01_Alapadatok'!G13</f>
        <v>nem</v>
      </c>
      <c r="H14" s="266" t="str">
        <f>'01_Alapadatok'!H13</f>
        <v>nem</v>
      </c>
      <c r="I14" s="5"/>
      <c r="J14" s="5"/>
    </row>
    <row r="15" spans="1:10" s="9" customFormat="1" ht="4.5" customHeight="1" thickBot="1" x14ac:dyDescent="0.35">
      <c r="A15" s="5"/>
      <c r="B15" s="5"/>
      <c r="C15" s="191"/>
      <c r="D15" s="191"/>
      <c r="E15" s="191"/>
      <c r="F15" s="191"/>
      <c r="G15" s="191"/>
      <c r="H15" s="191"/>
      <c r="I15" s="5"/>
      <c r="J15" s="5"/>
    </row>
    <row r="16" spans="1:10" s="137" customFormat="1" ht="18.75" customHeight="1" x14ac:dyDescent="0.3">
      <c r="A16" s="2"/>
      <c r="B16" s="637" t="s">
        <v>41</v>
      </c>
      <c r="C16" s="638"/>
      <c r="D16" s="638"/>
      <c r="E16" s="638"/>
      <c r="F16" s="638"/>
      <c r="G16" s="638"/>
      <c r="H16" s="638"/>
      <c r="I16" s="70"/>
      <c r="J16" s="1"/>
    </row>
    <row r="17" spans="1:11" s="137" customFormat="1" ht="57.75" customHeight="1" x14ac:dyDescent="0.3">
      <c r="A17" s="2"/>
      <c r="B17" s="145" t="s">
        <v>57</v>
      </c>
      <c r="C17" s="192" t="s">
        <v>71</v>
      </c>
      <c r="D17" s="189" t="s">
        <v>343</v>
      </c>
      <c r="E17" s="639" t="s">
        <v>43</v>
      </c>
      <c r="F17" s="640"/>
      <c r="G17" s="639" t="s">
        <v>344</v>
      </c>
      <c r="H17" s="641"/>
      <c r="I17" s="70"/>
      <c r="J17" s="1"/>
    </row>
    <row r="18" spans="1:11" s="137" customFormat="1" ht="15.75" customHeight="1" x14ac:dyDescent="0.3">
      <c r="A18" s="2"/>
      <c r="B18" s="634" t="s">
        <v>42</v>
      </c>
      <c r="C18" s="635"/>
      <c r="D18" s="635"/>
      <c r="E18" s="635"/>
      <c r="F18" s="635"/>
      <c r="G18" s="635"/>
      <c r="H18" s="636"/>
      <c r="I18" s="70"/>
      <c r="J18" s="1"/>
    </row>
    <row r="19" spans="1:11" s="137" customFormat="1" ht="24" customHeight="1" x14ac:dyDescent="0.3">
      <c r="A19" s="2"/>
      <c r="B19" s="267"/>
      <c r="C19" s="268"/>
      <c r="D19" s="268"/>
      <c r="E19" s="642">
        <f>D19*C19</f>
        <v>0</v>
      </c>
      <c r="F19" s="642"/>
      <c r="G19" s="643"/>
      <c r="H19" s="643"/>
      <c r="I19" s="70"/>
      <c r="J19" s="1"/>
    </row>
    <row r="20" spans="1:11" s="137" customFormat="1" ht="16.05" customHeight="1" x14ac:dyDescent="0.3">
      <c r="A20" s="2"/>
      <c r="B20" s="634" t="s">
        <v>45</v>
      </c>
      <c r="C20" s="635"/>
      <c r="D20" s="635"/>
      <c r="E20" s="635"/>
      <c r="F20" s="635"/>
      <c r="G20" s="635"/>
      <c r="H20" s="636"/>
      <c r="I20" s="70"/>
      <c r="J20" s="1"/>
    </row>
    <row r="21" spans="1:11" s="137" customFormat="1" ht="24" customHeight="1" thickBot="1" x14ac:dyDescent="0.35">
      <c r="A21" s="2"/>
      <c r="B21" s="267"/>
      <c r="C21" s="268"/>
      <c r="D21" s="268"/>
      <c r="E21" s="632">
        <f>D21*C21</f>
        <v>0</v>
      </c>
      <c r="F21" s="632"/>
      <c r="G21" s="633"/>
      <c r="H21" s="633"/>
      <c r="I21" s="70"/>
      <c r="J21" s="1"/>
    </row>
    <row r="22" spans="1:11" s="9" customFormat="1" ht="4.5" customHeight="1" thickBot="1" x14ac:dyDescent="0.35">
      <c r="A22" s="5"/>
      <c r="B22" s="5"/>
      <c r="C22" s="191"/>
      <c r="D22" s="191"/>
      <c r="E22" s="191"/>
      <c r="F22" s="191"/>
      <c r="G22" s="191"/>
      <c r="H22" s="191"/>
      <c r="I22" s="5"/>
      <c r="J22" s="5"/>
    </row>
    <row r="23" spans="1:11" s="9" customFormat="1" ht="15.75" customHeight="1" x14ac:dyDescent="0.3">
      <c r="A23" s="5"/>
      <c r="B23" s="353" t="s">
        <v>314</v>
      </c>
      <c r="C23" s="354"/>
      <c r="D23" s="354"/>
      <c r="E23" s="354"/>
      <c r="F23" s="354"/>
      <c r="G23" s="354"/>
      <c r="H23" s="355"/>
      <c r="I23" s="5"/>
      <c r="J23" s="5"/>
      <c r="K23" s="42"/>
    </row>
    <row r="24" spans="1:11" s="9" customFormat="1" ht="15.75" customHeight="1" x14ac:dyDescent="0.3">
      <c r="A24" s="5"/>
      <c r="B24" s="695" t="s">
        <v>315</v>
      </c>
      <c r="C24" s="696"/>
      <c r="D24" s="699" t="s">
        <v>316</v>
      </c>
      <c r="E24" s="700"/>
      <c r="F24" s="700"/>
      <c r="G24" s="701"/>
      <c r="H24" s="702" t="s">
        <v>317</v>
      </c>
      <c r="I24" s="5"/>
      <c r="J24" s="5"/>
      <c r="K24" s="42"/>
    </row>
    <row r="25" spans="1:11" s="9" customFormat="1" ht="15.75" customHeight="1" x14ac:dyDescent="0.3">
      <c r="A25" s="5"/>
      <c r="B25" s="697"/>
      <c r="C25" s="698"/>
      <c r="D25" s="668" t="s">
        <v>318</v>
      </c>
      <c r="E25" s="668"/>
      <c r="F25" s="523" t="s">
        <v>319</v>
      </c>
      <c r="G25" s="523"/>
      <c r="H25" s="703"/>
      <c r="I25" s="5"/>
      <c r="J25" s="5"/>
      <c r="K25" s="42"/>
    </row>
    <row r="26" spans="1:11" s="9" customFormat="1" ht="15.75" customHeight="1" x14ac:dyDescent="0.3">
      <c r="A26" s="5"/>
      <c r="B26" s="655" t="s">
        <v>320</v>
      </c>
      <c r="C26" s="103" t="s">
        <v>321</v>
      </c>
      <c r="D26" s="657"/>
      <c r="E26" s="657"/>
      <c r="F26" s="657"/>
      <c r="G26" s="657"/>
      <c r="H26" s="99">
        <f>D26-F26</f>
        <v>0</v>
      </c>
      <c r="I26" s="5"/>
      <c r="J26" s="5"/>
      <c r="K26" s="42"/>
    </row>
    <row r="27" spans="1:11" s="9" customFormat="1" ht="15.75" customHeight="1" x14ac:dyDescent="0.3">
      <c r="A27" s="5"/>
      <c r="B27" s="673"/>
      <c r="C27" s="103" t="s">
        <v>322</v>
      </c>
      <c r="D27" s="657"/>
      <c r="E27" s="657"/>
      <c r="F27" s="657"/>
      <c r="G27" s="657"/>
      <c r="H27" s="99">
        <f t="shared" ref="H27:H38" si="0">D27-F27</f>
        <v>0</v>
      </c>
      <c r="I27" s="5"/>
      <c r="J27" s="5"/>
      <c r="K27" s="42"/>
    </row>
    <row r="28" spans="1:11" s="9" customFormat="1" ht="15.75" customHeight="1" x14ac:dyDescent="0.3">
      <c r="A28" s="5"/>
      <c r="B28" s="656"/>
      <c r="C28" s="103" t="s">
        <v>323</v>
      </c>
      <c r="D28" s="657"/>
      <c r="E28" s="657"/>
      <c r="F28" s="657"/>
      <c r="G28" s="657"/>
      <c r="H28" s="99">
        <f t="shared" si="0"/>
        <v>0</v>
      </c>
      <c r="I28" s="5"/>
      <c r="J28" s="5"/>
      <c r="K28" s="42"/>
    </row>
    <row r="29" spans="1:11" s="9" customFormat="1" ht="15.75" customHeight="1" x14ac:dyDescent="0.3">
      <c r="A29" s="5"/>
      <c r="B29" s="655" t="s">
        <v>324</v>
      </c>
      <c r="C29" s="103" t="s">
        <v>321</v>
      </c>
      <c r="D29" s="657"/>
      <c r="E29" s="657"/>
      <c r="F29" s="657"/>
      <c r="G29" s="657"/>
      <c r="H29" s="99">
        <f t="shared" si="0"/>
        <v>0</v>
      </c>
      <c r="I29" s="5"/>
      <c r="J29" s="5"/>
      <c r="K29" s="42"/>
    </row>
    <row r="30" spans="1:11" s="9" customFormat="1" ht="15.75" customHeight="1" x14ac:dyDescent="0.3">
      <c r="A30" s="5"/>
      <c r="B30" s="673"/>
      <c r="C30" s="103" t="s">
        <v>322</v>
      </c>
      <c r="D30" s="657"/>
      <c r="E30" s="657"/>
      <c r="F30" s="657"/>
      <c r="G30" s="657"/>
      <c r="H30" s="99">
        <f t="shared" si="0"/>
        <v>0</v>
      </c>
      <c r="I30" s="5"/>
      <c r="J30" s="5"/>
      <c r="K30" s="42"/>
    </row>
    <row r="31" spans="1:11" s="9" customFormat="1" ht="15.75" customHeight="1" x14ac:dyDescent="0.3">
      <c r="A31" s="5"/>
      <c r="B31" s="656"/>
      <c r="C31" s="103" t="s">
        <v>323</v>
      </c>
      <c r="D31" s="657"/>
      <c r="E31" s="657"/>
      <c r="F31" s="657"/>
      <c r="G31" s="657"/>
      <c r="H31" s="99">
        <f t="shared" si="0"/>
        <v>0</v>
      </c>
      <c r="I31" s="5"/>
      <c r="J31" s="5"/>
      <c r="K31" s="42"/>
    </row>
    <row r="32" spans="1:11" s="9" customFormat="1" ht="15.75" customHeight="1" x14ac:dyDescent="0.3">
      <c r="A32" s="5"/>
      <c r="B32" s="660" t="s">
        <v>325</v>
      </c>
      <c r="C32" s="661"/>
      <c r="D32" s="657"/>
      <c r="E32" s="657"/>
      <c r="F32" s="657"/>
      <c r="G32" s="657"/>
      <c r="H32" s="99">
        <f t="shared" si="0"/>
        <v>0</v>
      </c>
      <c r="I32" s="5"/>
      <c r="J32" s="5"/>
      <c r="K32" s="42"/>
    </row>
    <row r="33" spans="1:11" s="9" customFormat="1" ht="15.75" customHeight="1" x14ac:dyDescent="0.3">
      <c r="A33" s="5"/>
      <c r="B33" s="660" t="s">
        <v>326</v>
      </c>
      <c r="C33" s="661"/>
      <c r="D33" s="657"/>
      <c r="E33" s="657"/>
      <c r="F33" s="657"/>
      <c r="G33" s="657"/>
      <c r="H33" s="99">
        <f t="shared" si="0"/>
        <v>0</v>
      </c>
      <c r="I33" s="5"/>
      <c r="J33" s="5"/>
      <c r="K33" s="42"/>
    </row>
    <row r="34" spans="1:11" s="9" customFormat="1" ht="15.75" customHeight="1" x14ac:dyDescent="0.3">
      <c r="A34" s="5"/>
      <c r="B34" s="660" t="s">
        <v>327</v>
      </c>
      <c r="C34" s="661"/>
      <c r="D34" s="657"/>
      <c r="E34" s="657"/>
      <c r="F34" s="657"/>
      <c r="G34" s="657"/>
      <c r="H34" s="99">
        <f t="shared" si="0"/>
        <v>0</v>
      </c>
      <c r="I34" s="5"/>
      <c r="J34" s="5"/>
      <c r="K34" s="42"/>
    </row>
    <row r="35" spans="1:11" s="9" customFormat="1" ht="15.75" customHeight="1" x14ac:dyDescent="0.3">
      <c r="A35" s="5"/>
      <c r="B35" s="655" t="s">
        <v>328</v>
      </c>
      <c r="C35" s="103" t="s">
        <v>329</v>
      </c>
      <c r="D35" s="657"/>
      <c r="E35" s="657"/>
      <c r="F35" s="657"/>
      <c r="G35" s="657"/>
      <c r="H35" s="99">
        <f t="shared" si="0"/>
        <v>0</v>
      </c>
      <c r="I35" s="5"/>
      <c r="J35" s="5"/>
      <c r="K35" s="42"/>
    </row>
    <row r="36" spans="1:11" s="9" customFormat="1" ht="15.75" customHeight="1" x14ac:dyDescent="0.3">
      <c r="A36" s="5"/>
      <c r="B36" s="656"/>
      <c r="C36" s="103" t="s">
        <v>330</v>
      </c>
      <c r="D36" s="657"/>
      <c r="E36" s="657"/>
      <c r="F36" s="657"/>
      <c r="G36" s="657"/>
      <c r="H36" s="99">
        <f t="shared" si="0"/>
        <v>0</v>
      </c>
      <c r="I36" s="5"/>
      <c r="J36" s="5"/>
      <c r="K36" s="42"/>
    </row>
    <row r="37" spans="1:11" s="9" customFormat="1" ht="15.75" customHeight="1" x14ac:dyDescent="0.3">
      <c r="A37" s="5"/>
      <c r="B37" s="660" t="s">
        <v>331</v>
      </c>
      <c r="C37" s="661"/>
      <c r="D37" s="657"/>
      <c r="E37" s="657"/>
      <c r="F37" s="657"/>
      <c r="G37" s="657"/>
      <c r="H37" s="99">
        <f t="shared" si="0"/>
        <v>0</v>
      </c>
      <c r="I37" s="5"/>
      <c r="J37" s="5"/>
      <c r="K37" s="42"/>
    </row>
    <row r="38" spans="1:11" s="9" customFormat="1" ht="15.75" customHeight="1" x14ac:dyDescent="0.3">
      <c r="A38" s="5"/>
      <c r="B38" s="660" t="s">
        <v>332</v>
      </c>
      <c r="C38" s="661"/>
      <c r="D38" s="657"/>
      <c r="E38" s="657"/>
      <c r="F38" s="657"/>
      <c r="G38" s="657"/>
      <c r="H38" s="99">
        <f t="shared" si="0"/>
        <v>0</v>
      </c>
      <c r="I38" s="5"/>
      <c r="J38" s="5"/>
      <c r="K38" s="42"/>
    </row>
    <row r="39" spans="1:11" s="215" customFormat="1" ht="15.75" customHeight="1" x14ac:dyDescent="0.3">
      <c r="A39" s="5"/>
      <c r="B39" s="662" t="s">
        <v>333</v>
      </c>
      <c r="C39" s="663"/>
      <c r="D39" s="664">
        <f>SUM(D26:E34)-D35-D36-D37-D38</f>
        <v>0</v>
      </c>
      <c r="E39" s="664"/>
      <c r="F39" s="664">
        <f>SUM(F26:G34)-F35-F36-F37-F38</f>
        <v>0</v>
      </c>
      <c r="G39" s="664"/>
      <c r="H39" s="106">
        <f>D39-F39</f>
        <v>0</v>
      </c>
      <c r="I39" s="5"/>
      <c r="J39" s="5"/>
      <c r="K39" s="165"/>
    </row>
    <row r="40" spans="1:11" ht="6.6" customHeight="1" thickBot="1" x14ac:dyDescent="0.35"/>
    <row r="41" spans="1:11" s="4" customFormat="1" ht="17.100000000000001" customHeight="1" x14ac:dyDescent="0.3">
      <c r="A41" s="5"/>
      <c r="B41" s="353" t="s">
        <v>334</v>
      </c>
      <c r="C41" s="354"/>
      <c r="D41" s="354"/>
      <c r="E41" s="354"/>
      <c r="F41" s="354"/>
      <c r="G41" s="354"/>
      <c r="H41" s="354"/>
      <c r="I41" s="355"/>
      <c r="J41" s="168"/>
    </row>
    <row r="42" spans="1:11" s="4" customFormat="1" ht="20.25" customHeight="1" x14ac:dyDescent="0.3">
      <c r="A42" s="5"/>
      <c r="B42" s="107" t="s">
        <v>1</v>
      </c>
      <c r="C42" s="658">
        <f>F6</f>
        <v>0</v>
      </c>
      <c r="D42" s="658"/>
      <c r="E42" s="658"/>
      <c r="F42" s="104" t="s">
        <v>2</v>
      </c>
      <c r="G42" s="659">
        <f>F7</f>
        <v>0</v>
      </c>
      <c r="H42" s="659"/>
      <c r="I42" s="105" t="s">
        <v>74</v>
      </c>
      <c r="J42" s="186"/>
    </row>
    <row r="43" spans="1:11" s="4" customFormat="1" ht="15" customHeight="1" x14ac:dyDescent="0.3">
      <c r="A43" s="5"/>
      <c r="B43" s="669" t="s">
        <v>61</v>
      </c>
      <c r="C43" s="670"/>
      <c r="D43" s="670"/>
      <c r="E43" s="670"/>
      <c r="F43" s="670"/>
      <c r="G43" s="670"/>
      <c r="H43" s="670"/>
      <c r="I43" s="671"/>
      <c r="J43" s="1"/>
    </row>
    <row r="44" spans="1:11" s="4" customFormat="1" ht="24" customHeight="1" x14ac:dyDescent="0.3">
      <c r="A44" s="2"/>
      <c r="B44" s="72" t="s">
        <v>3</v>
      </c>
      <c r="C44" s="547" t="s">
        <v>312</v>
      </c>
      <c r="D44" s="547"/>
      <c r="E44" s="547"/>
      <c r="F44" s="547"/>
      <c r="G44" s="547"/>
      <c r="H44" s="547"/>
      <c r="I44" s="260"/>
      <c r="J44" s="168"/>
    </row>
    <row r="45" spans="1:11" s="4" customFormat="1" ht="18.75" customHeight="1" thickBot="1" x14ac:dyDescent="0.35">
      <c r="A45" s="2"/>
      <c r="B45" s="300" t="s">
        <v>4</v>
      </c>
      <c r="C45" s="665" t="s">
        <v>306</v>
      </c>
      <c r="D45" s="665"/>
      <c r="E45" s="665"/>
      <c r="F45" s="665"/>
      <c r="G45" s="665"/>
      <c r="H45" s="665"/>
      <c r="I45" s="301"/>
      <c r="J45" s="168"/>
    </row>
    <row r="46" spans="1:11" s="4" customFormat="1" ht="8.25" customHeight="1" x14ac:dyDescent="0.3">
      <c r="A46" s="2"/>
      <c r="B46" s="2"/>
      <c r="C46" s="1"/>
      <c r="D46" s="1"/>
      <c r="E46" s="1"/>
      <c r="F46" s="1"/>
      <c r="G46" s="1"/>
      <c r="H46" s="1"/>
      <c r="I46" s="299"/>
      <c r="J46" s="1"/>
      <c r="K46" s="1"/>
    </row>
    <row r="47" spans="1:11" s="4" customFormat="1" ht="16.5" customHeight="1" x14ac:dyDescent="0.3">
      <c r="B47" s="108" t="s">
        <v>32</v>
      </c>
      <c r="C47" s="672"/>
      <c r="D47" s="672"/>
      <c r="E47" s="672"/>
      <c r="G47" s="1"/>
      <c r="H47" s="1"/>
      <c r="I47" s="1"/>
      <c r="J47" s="1"/>
      <c r="K47" s="1"/>
    </row>
    <row r="48" spans="1:11" s="4" customFormat="1" ht="12.6" customHeight="1" x14ac:dyDescent="0.3">
      <c r="A48" s="2"/>
      <c r="B48" s="2"/>
      <c r="C48" s="1"/>
      <c r="D48" s="1"/>
      <c r="E48" s="1"/>
      <c r="F48" s="1"/>
      <c r="G48" s="16"/>
      <c r="H48" s="16"/>
      <c r="I48" s="16"/>
      <c r="J48" s="1"/>
      <c r="K48" s="1"/>
    </row>
    <row r="49" spans="1:12" s="4" customFormat="1" ht="13.5" customHeight="1" x14ac:dyDescent="0.3">
      <c r="A49" s="2"/>
      <c r="B49" s="2"/>
      <c r="C49" s="1"/>
      <c r="D49" s="1"/>
      <c r="E49" s="1"/>
      <c r="F49" s="1"/>
      <c r="G49" s="666" t="str">
        <f>IF(F6&lt;&gt;"",F6,"")</f>
        <v/>
      </c>
      <c r="H49" s="666"/>
      <c r="I49" s="666"/>
      <c r="J49" s="17"/>
      <c r="K49" s="17"/>
    </row>
    <row r="50" spans="1:12" s="4" customFormat="1" x14ac:dyDescent="0.3">
      <c r="A50" s="2"/>
      <c r="B50" s="2"/>
      <c r="C50" s="1"/>
      <c r="D50" s="1"/>
      <c r="E50" s="1"/>
      <c r="F50" s="1"/>
      <c r="G50" s="667" t="s">
        <v>335</v>
      </c>
      <c r="H50" s="667"/>
      <c r="I50" s="667"/>
      <c r="J50" s="18"/>
      <c r="K50" s="18"/>
    </row>
    <row r="51" spans="1:12" s="4" customFormat="1" ht="15" thickBot="1" x14ac:dyDescent="0.35">
      <c r="A51" s="2"/>
      <c r="B51" s="2"/>
      <c r="C51" s="1"/>
      <c r="D51" s="1"/>
      <c r="E51" s="1"/>
      <c r="F51" s="1"/>
      <c r="G51" s="186"/>
      <c r="H51" s="186"/>
      <c r="I51" s="186"/>
      <c r="J51" s="18"/>
      <c r="K51" s="18"/>
    </row>
    <row r="52" spans="1:12" s="4" customFormat="1" ht="20.25" customHeight="1" x14ac:dyDescent="0.3">
      <c r="A52" s="2"/>
      <c r="B52" s="653" t="s">
        <v>1</v>
      </c>
      <c r="C52" s="654"/>
      <c r="D52" s="109"/>
      <c r="E52" s="110"/>
      <c r="F52" s="110"/>
      <c r="G52" s="109"/>
      <c r="H52" s="109"/>
      <c r="I52" s="111"/>
      <c r="J52" s="1"/>
      <c r="K52" s="7"/>
    </row>
    <row r="53" spans="1:12" s="4" customFormat="1" ht="21" customHeight="1" x14ac:dyDescent="0.3">
      <c r="A53" s="2"/>
      <c r="B53" s="112"/>
      <c r="C53" s="648" t="str">
        <f>'01_Alapadatok'!E7</f>
        <v xml:space="preserve">Ablak Antal </v>
      </c>
      <c r="D53" s="648"/>
      <c r="E53" s="648"/>
      <c r="F53" s="349" t="s">
        <v>76</v>
      </c>
      <c r="G53" s="349"/>
      <c r="H53" s="349"/>
      <c r="I53" s="649"/>
      <c r="J53" s="1"/>
      <c r="K53" s="1"/>
    </row>
    <row r="54" spans="1:12" s="4" customFormat="1" ht="30.75" customHeight="1" x14ac:dyDescent="0.3">
      <c r="A54" s="2"/>
      <c r="B54" s="113"/>
      <c r="C54" s="349" t="s">
        <v>47</v>
      </c>
      <c r="D54" s="349"/>
      <c r="E54" s="349"/>
      <c r="F54" s="349"/>
      <c r="G54" s="349"/>
      <c r="H54" s="349"/>
      <c r="I54" s="649"/>
      <c r="J54" s="1"/>
      <c r="K54" s="1"/>
    </row>
    <row r="55" spans="1:12" s="4" customFormat="1" ht="9" hidden="1" customHeight="1" x14ac:dyDescent="0.3">
      <c r="A55" s="2"/>
      <c r="B55" s="113"/>
      <c r="D55" s="168"/>
      <c r="E55" s="168"/>
      <c r="F55" s="168"/>
      <c r="G55" s="168"/>
      <c r="H55" s="168"/>
      <c r="I55" s="185"/>
      <c r="J55" s="168"/>
      <c r="K55" s="168"/>
    </row>
    <row r="56" spans="1:12" s="9" customFormat="1" ht="47.25" customHeight="1" x14ac:dyDescent="0.3">
      <c r="A56" s="5"/>
      <c r="B56" s="246"/>
      <c r="C56" s="650" t="s">
        <v>502</v>
      </c>
      <c r="D56" s="651"/>
      <c r="E56" s="651"/>
      <c r="F56" s="651"/>
      <c r="G56" s="651"/>
      <c r="H56" s="651"/>
      <c r="I56" s="652"/>
      <c r="J56" s="5"/>
      <c r="K56" s="4"/>
      <c r="L56" s="4"/>
    </row>
    <row r="57" spans="1:12" s="9" customFormat="1" ht="9" customHeight="1" x14ac:dyDescent="0.3">
      <c r="A57" s="5"/>
      <c r="B57" s="246"/>
      <c r="C57" s="114"/>
      <c r="D57" s="114"/>
      <c r="E57" s="114"/>
      <c r="F57" s="114"/>
      <c r="G57" s="114"/>
      <c r="H57" s="114"/>
      <c r="I57" s="115"/>
      <c r="J57" s="5"/>
      <c r="K57" s="4"/>
      <c r="L57" s="4"/>
    </row>
    <row r="58" spans="1:12" s="9" customFormat="1" ht="43.05" customHeight="1" x14ac:dyDescent="0.3">
      <c r="A58" s="5"/>
      <c r="B58" s="246"/>
      <c r="C58" s="644" t="s">
        <v>506</v>
      </c>
      <c r="D58" s="645"/>
      <c r="E58" s="645"/>
      <c r="F58" s="645"/>
      <c r="G58" s="98">
        <f>C19*D19-(C21*D21)+C21*H35*2.3</f>
        <v>0</v>
      </c>
      <c r="H58" s="78" t="s">
        <v>69</v>
      </c>
      <c r="I58" s="116"/>
      <c r="J58" s="5"/>
      <c r="K58" s="4"/>
      <c r="L58" s="4"/>
    </row>
    <row r="59" spans="1:12" s="9" customFormat="1" ht="44.1" customHeight="1" x14ac:dyDescent="0.3">
      <c r="A59" s="5"/>
      <c r="B59" s="246"/>
      <c r="C59" s="644" t="s">
        <v>505</v>
      </c>
      <c r="D59" s="645"/>
      <c r="E59" s="645"/>
      <c r="F59" s="645"/>
      <c r="G59" s="156" t="str">
        <f>IFERROR(1-((D21-H35*2.3)*C21)/(D19*C19),"")</f>
        <v/>
      </c>
      <c r="H59" s="78" t="s">
        <v>547</v>
      </c>
      <c r="I59" s="279" t="str">
        <f>IF(G59&lt;30%,"Nem támogatható a projekt!","")</f>
        <v/>
      </c>
      <c r="J59" s="5"/>
      <c r="K59" s="4"/>
      <c r="L59" s="4"/>
    </row>
    <row r="60" spans="1:12" s="9" customFormat="1" ht="30" customHeight="1" x14ac:dyDescent="0.3">
      <c r="A60" s="5"/>
      <c r="B60" s="246"/>
      <c r="C60" s="644" t="s">
        <v>507</v>
      </c>
      <c r="D60" s="645"/>
      <c r="E60" s="645"/>
      <c r="F60" s="645"/>
      <c r="G60" s="277">
        <f>(C19*D39-C21*F39)*0.0036</f>
        <v>0</v>
      </c>
      <c r="H60" s="78" t="s">
        <v>66</v>
      </c>
      <c r="I60" s="116"/>
      <c r="J60" s="5"/>
      <c r="K60" s="4"/>
      <c r="L60" s="4"/>
    </row>
    <row r="61" spans="1:12" s="9" customFormat="1" ht="27.75" customHeight="1" x14ac:dyDescent="0.3">
      <c r="A61" s="5"/>
      <c r="B61" s="117"/>
      <c r="C61" s="644" t="s">
        <v>508</v>
      </c>
      <c r="D61" s="645"/>
      <c r="E61" s="645"/>
      <c r="F61" s="645"/>
      <c r="G61" s="98">
        <f>(C19*G19-G21*C21)/1000</f>
        <v>0</v>
      </c>
      <c r="H61" s="77" t="s">
        <v>68</v>
      </c>
      <c r="I61" s="118"/>
      <c r="J61" s="5"/>
    </row>
    <row r="62" spans="1:12" s="9" customFormat="1" ht="30.75" customHeight="1" thickBot="1" x14ac:dyDescent="0.35">
      <c r="A62" s="2"/>
      <c r="B62" s="119"/>
      <c r="C62" s="646" t="str">
        <f>IF(OR(G58&lt;0,G59&lt;0.3,G60&lt;0),"FIGYELEM! Az adatok felülvizsgálata szükséges!", "")</f>
        <v/>
      </c>
      <c r="D62" s="646"/>
      <c r="E62" s="646"/>
      <c r="F62" s="646"/>
      <c r="G62" s="646"/>
      <c r="H62" s="646"/>
      <c r="I62" s="647"/>
      <c r="J62" s="2"/>
    </row>
    <row r="63" spans="1:12" s="9" customFormat="1" x14ac:dyDescent="0.3">
      <c r="A63" s="2"/>
      <c r="B63" s="2"/>
      <c r="C63" s="168"/>
      <c r="D63" s="168"/>
      <c r="E63" s="168"/>
      <c r="F63" s="168"/>
      <c r="G63" s="168"/>
      <c r="H63" s="168"/>
      <c r="I63" s="168"/>
      <c r="J63" s="2"/>
    </row>
    <row r="64" spans="1:12" s="9" customFormat="1" ht="23.1" customHeight="1" x14ac:dyDescent="0.3">
      <c r="B64" s="67" t="s">
        <v>32</v>
      </c>
      <c r="C64" s="534"/>
      <c r="D64" s="534"/>
      <c r="H64" s="42"/>
    </row>
    <row r="65" spans="2:10" s="9" customFormat="1" x14ac:dyDescent="0.3">
      <c r="B65" s="240"/>
      <c r="F65" s="694"/>
      <c r="G65" s="694"/>
      <c r="H65" s="694"/>
    </row>
    <row r="66" spans="2:10" s="9" customFormat="1" x14ac:dyDescent="0.3">
      <c r="B66" s="240"/>
      <c r="F66" s="525" t="str">
        <f>IF(ISBLANK(igenylo_neve),"",igenylo_neve)</f>
        <v xml:space="preserve">Ablak Antal </v>
      </c>
      <c r="G66" s="525"/>
      <c r="H66" s="525"/>
    </row>
    <row r="67" spans="2:10" s="9" customFormat="1" ht="14.55" customHeight="1" x14ac:dyDescent="0.3">
      <c r="B67" s="240"/>
      <c r="F67" s="381" t="s">
        <v>211</v>
      </c>
      <c r="G67" s="381"/>
      <c r="H67" s="381"/>
      <c r="J67" s="42"/>
    </row>
    <row r="68" spans="2:10" s="9" customFormat="1" x14ac:dyDescent="0.3">
      <c r="B68" s="240"/>
      <c r="F68" s="694"/>
      <c r="G68" s="694"/>
      <c r="H68" s="694"/>
      <c r="J68" s="42"/>
    </row>
    <row r="69" spans="2:10" s="9" customFormat="1" x14ac:dyDescent="0.3">
      <c r="B69" s="380" t="s">
        <v>232</v>
      </c>
      <c r="C69" s="380"/>
      <c r="D69" s="380"/>
      <c r="E69" s="380"/>
      <c r="F69" s="380"/>
      <c r="G69" s="380"/>
      <c r="H69" s="380"/>
      <c r="I69" s="380"/>
      <c r="J69" s="42"/>
    </row>
    <row r="70" spans="2:10" s="9" customFormat="1" x14ac:dyDescent="0.3">
      <c r="B70" s="240"/>
      <c r="D70" s="383" t="s">
        <v>213</v>
      </c>
      <c r="E70" s="383"/>
      <c r="G70" s="383" t="s">
        <v>214</v>
      </c>
      <c r="H70" s="383"/>
      <c r="J70" s="42"/>
    </row>
    <row r="71" spans="2:10" s="9" customFormat="1" ht="41.1" customHeight="1" x14ac:dyDescent="0.3">
      <c r="B71" s="240"/>
      <c r="C71" s="694"/>
      <c r="D71" s="694"/>
      <c r="E71" s="694"/>
      <c r="G71" s="167"/>
      <c r="H71" s="167"/>
      <c r="J71" s="42"/>
    </row>
    <row r="72" spans="2:10" s="9" customFormat="1" x14ac:dyDescent="0.3">
      <c r="B72" s="240"/>
      <c r="D72" s="533" t="s">
        <v>215</v>
      </c>
      <c r="E72" s="533"/>
      <c r="G72" s="533" t="s">
        <v>215</v>
      </c>
      <c r="H72" s="533"/>
      <c r="J72" s="42"/>
    </row>
    <row r="73" spans="2:10" s="9" customFormat="1" ht="23.1" customHeight="1" x14ac:dyDescent="0.3">
      <c r="B73" s="240"/>
      <c r="D73" s="344"/>
      <c r="E73" s="344"/>
      <c r="G73" s="344"/>
      <c r="H73" s="344"/>
      <c r="J73" s="42"/>
    </row>
    <row r="74" spans="2:10" s="9" customFormat="1" ht="14.55" customHeight="1" x14ac:dyDescent="0.3">
      <c r="B74" s="240"/>
      <c r="D74" s="533" t="s">
        <v>216</v>
      </c>
      <c r="E74" s="533"/>
      <c r="G74" s="533" t="s">
        <v>216</v>
      </c>
      <c r="H74" s="533"/>
      <c r="J74" s="42"/>
    </row>
    <row r="75" spans="2:10" s="9" customFormat="1" ht="23.1" customHeight="1" x14ac:dyDescent="0.3">
      <c r="B75" s="240"/>
      <c r="D75" s="344"/>
      <c r="E75" s="344"/>
      <c r="G75" s="344"/>
      <c r="H75" s="344"/>
      <c r="J75" s="42"/>
    </row>
    <row r="76" spans="2:10" s="9" customFormat="1" x14ac:dyDescent="0.3">
      <c r="B76" s="240"/>
      <c r="D76" s="533" t="s">
        <v>217</v>
      </c>
      <c r="E76" s="533"/>
      <c r="G76" s="533" t="s">
        <v>217</v>
      </c>
      <c r="H76" s="533"/>
      <c r="J76" s="42"/>
    </row>
    <row r="77" spans="2:10" hidden="1" x14ac:dyDescent="0.3">
      <c r="J77" s="42"/>
    </row>
    <row r="78" spans="2:10" hidden="1" x14ac:dyDescent="0.3">
      <c r="J78" s="42"/>
    </row>
    <row r="79" spans="2:10" hidden="1" x14ac:dyDescent="0.3">
      <c r="J79" s="42"/>
    </row>
    <row r="80" spans="2:10" x14ac:dyDescent="0.3"/>
    <row r="81" x14ac:dyDescent="0.3"/>
    <row r="82" x14ac:dyDescent="0.3"/>
    <row r="83" x14ac:dyDescent="0.3"/>
    <row r="84" x14ac:dyDescent="0.3"/>
    <row r="85" x14ac:dyDescent="0.3"/>
    <row r="86" x14ac:dyDescent="0.3"/>
    <row r="87" x14ac:dyDescent="0.3"/>
    <row r="88" x14ac:dyDescent="0.3"/>
  </sheetData>
  <sheetProtection algorithmName="SHA-512" hashValue="3z2+qfGmuQUpgSY9nDFV8yAp47MO5sDRfEVO4L0x0beVnHX4U61rvFXO01YW+0kzzValc4BQoCyxqUXYF74L6w==" saltValue="fal2cdwLKcpeYR5SiQtDRw==" spinCount="100000" sheet="1" objects="1" scenarios="1" selectLockedCells="1"/>
  <mergeCells count="108">
    <mergeCell ref="B13:C13"/>
    <mergeCell ref="B14:C14"/>
    <mergeCell ref="F65:H65"/>
    <mergeCell ref="F66:H66"/>
    <mergeCell ref="F67:H67"/>
    <mergeCell ref="D75:E75"/>
    <mergeCell ref="D76:E76"/>
    <mergeCell ref="B69:I69"/>
    <mergeCell ref="D70:E70"/>
    <mergeCell ref="G70:H70"/>
    <mergeCell ref="C71:E71"/>
    <mergeCell ref="D73:E73"/>
    <mergeCell ref="D72:E72"/>
    <mergeCell ref="D74:E74"/>
    <mergeCell ref="G74:H74"/>
    <mergeCell ref="G72:H72"/>
    <mergeCell ref="G73:H73"/>
    <mergeCell ref="G75:H75"/>
    <mergeCell ref="G76:H76"/>
    <mergeCell ref="F68:H68"/>
    <mergeCell ref="B23:H23"/>
    <mergeCell ref="B24:C25"/>
    <mergeCell ref="D24:G24"/>
    <mergeCell ref="H24:H25"/>
    <mergeCell ref="B12:H12"/>
    <mergeCell ref="B1:H1"/>
    <mergeCell ref="B2:H2"/>
    <mergeCell ref="B5:H5"/>
    <mergeCell ref="B6:E6"/>
    <mergeCell ref="F6:H6"/>
    <mergeCell ref="B7:E7"/>
    <mergeCell ref="F7:H7"/>
    <mergeCell ref="B9:E9"/>
    <mergeCell ref="F9:H9"/>
    <mergeCell ref="B10:E10"/>
    <mergeCell ref="F10:H10"/>
    <mergeCell ref="B11:E11"/>
    <mergeCell ref="F11:H11"/>
    <mergeCell ref="B8:E8"/>
    <mergeCell ref="F8:H8"/>
    <mergeCell ref="D25:E25"/>
    <mergeCell ref="F25:G25"/>
    <mergeCell ref="B43:I43"/>
    <mergeCell ref="C47:E47"/>
    <mergeCell ref="C64:D64"/>
    <mergeCell ref="B26:B28"/>
    <mergeCell ref="D26:E26"/>
    <mergeCell ref="F26:G26"/>
    <mergeCell ref="D27:E27"/>
    <mergeCell ref="F27:G27"/>
    <mergeCell ref="D28:E28"/>
    <mergeCell ref="F28:G28"/>
    <mergeCell ref="B29:B31"/>
    <mergeCell ref="D29:E29"/>
    <mergeCell ref="F29:G29"/>
    <mergeCell ref="D30:E30"/>
    <mergeCell ref="F30:G30"/>
    <mergeCell ref="D31:E31"/>
    <mergeCell ref="F31:G31"/>
    <mergeCell ref="B41:I41"/>
    <mergeCell ref="B32:C32"/>
    <mergeCell ref="D32:E32"/>
    <mergeCell ref="F32:G32"/>
    <mergeCell ref="B33:C33"/>
    <mergeCell ref="D33:E33"/>
    <mergeCell ref="F33:G33"/>
    <mergeCell ref="B34:C34"/>
    <mergeCell ref="D34:E34"/>
    <mergeCell ref="F34:G34"/>
    <mergeCell ref="C44:H44"/>
    <mergeCell ref="C45:H45"/>
    <mergeCell ref="G49:I49"/>
    <mergeCell ref="G50:I50"/>
    <mergeCell ref="B35:B36"/>
    <mergeCell ref="D35:E35"/>
    <mergeCell ref="F35:G35"/>
    <mergeCell ref="D36:E36"/>
    <mergeCell ref="F36:G36"/>
    <mergeCell ref="C42:E42"/>
    <mergeCell ref="G42:H42"/>
    <mergeCell ref="B37:C37"/>
    <mergeCell ref="D37:E37"/>
    <mergeCell ref="F37:G37"/>
    <mergeCell ref="B38:C38"/>
    <mergeCell ref="D38:E38"/>
    <mergeCell ref="F38:G38"/>
    <mergeCell ref="B39:C39"/>
    <mergeCell ref="D39:E39"/>
    <mergeCell ref="F39:G39"/>
    <mergeCell ref="C61:F61"/>
    <mergeCell ref="C62:I62"/>
    <mergeCell ref="C53:E53"/>
    <mergeCell ref="F53:I53"/>
    <mergeCell ref="C54:I54"/>
    <mergeCell ref="C56:I56"/>
    <mergeCell ref="C58:F58"/>
    <mergeCell ref="C59:F59"/>
    <mergeCell ref="B52:C52"/>
    <mergeCell ref="C60:F60"/>
    <mergeCell ref="E21:F21"/>
    <mergeCell ref="G21:H21"/>
    <mergeCell ref="B18:H18"/>
    <mergeCell ref="B20:H20"/>
    <mergeCell ref="B16:H16"/>
    <mergeCell ref="E17:F17"/>
    <mergeCell ref="G17:H17"/>
    <mergeCell ref="E19:F19"/>
    <mergeCell ref="G19:H19"/>
  </mergeCells>
  <conditionalFormatting sqref="B19 B21">
    <cfRule type="notContainsBlanks" dxfId="51" priority="7">
      <formula>LEN(TRIM(B19))&gt;0</formula>
    </cfRule>
  </conditionalFormatting>
  <conditionalFormatting sqref="B26 B29 B32:B35">
    <cfRule type="expression" dxfId="50" priority="21">
      <formula>COUNTA(B26)=1</formula>
    </cfRule>
  </conditionalFormatting>
  <conditionalFormatting sqref="B37:B39">
    <cfRule type="expression" dxfId="49" priority="23">
      <formula>COUNTA(B37)=1</formula>
    </cfRule>
  </conditionalFormatting>
  <conditionalFormatting sqref="B14:H14">
    <cfRule type="cellIs" dxfId="48" priority="4" operator="equal">
      <formula>0</formula>
    </cfRule>
    <cfRule type="containsBlanks" dxfId="47" priority="13">
      <formula>LEN(TRIM(B14))=0</formula>
    </cfRule>
    <cfRule type="expression" dxfId="46" priority="14">
      <formula>B14="Igen"</formula>
    </cfRule>
    <cfRule type="expression" dxfId="45" priority="15">
      <formula>COUNTA(B14)=1</formula>
    </cfRule>
  </conditionalFormatting>
  <conditionalFormatting sqref="C21">
    <cfRule type="cellIs" dxfId="44" priority="5" operator="equal">
      <formula>0</formula>
    </cfRule>
  </conditionalFormatting>
  <conditionalFormatting sqref="C42:E42 G42:H42">
    <cfRule type="cellIs" dxfId="43" priority="16" operator="equal">
      <formula>0</formula>
    </cfRule>
  </conditionalFormatting>
  <conditionalFormatting sqref="C53:E53">
    <cfRule type="cellIs" dxfId="42" priority="17" operator="equal">
      <formula>0</formula>
    </cfRule>
  </conditionalFormatting>
  <conditionalFormatting sqref="D26:D38 F26:F38">
    <cfRule type="containsBlanks" dxfId="41" priority="2">
      <formula>LEN(TRIM(D26))=0</formula>
    </cfRule>
  </conditionalFormatting>
  <conditionalFormatting sqref="D73 D75">
    <cfRule type="containsBlanks" dxfId="40" priority="9">
      <formula>LEN(TRIM(D73))=0</formula>
    </cfRule>
  </conditionalFormatting>
  <conditionalFormatting sqref="E19:H19 E21:H21">
    <cfRule type="cellIs" dxfId="39" priority="6" operator="equal">
      <formula>0</formula>
    </cfRule>
  </conditionalFormatting>
  <conditionalFormatting sqref="F6:F8">
    <cfRule type="containsBlanks" dxfId="38" priority="24">
      <formula>LEN(TRIM(F6))=0</formula>
    </cfRule>
  </conditionalFormatting>
  <conditionalFormatting sqref="F11">
    <cfRule type="containsBlanks" dxfId="37" priority="1">
      <formula>LEN(TRIM(F11))=0</formula>
    </cfRule>
  </conditionalFormatting>
  <conditionalFormatting sqref="F67">
    <cfRule type="containsBlanks" dxfId="36" priority="12">
      <formula>LEN(TRIM(F67))=0</formula>
    </cfRule>
  </conditionalFormatting>
  <conditionalFormatting sqref="G58:G61">
    <cfRule type="cellIs" dxfId="35" priority="18" operator="equal">
      <formula>0</formula>
    </cfRule>
  </conditionalFormatting>
  <conditionalFormatting sqref="G73 G75">
    <cfRule type="containsBlanks" dxfId="34" priority="11">
      <formula>LEN(TRIM(G73))=0</formula>
    </cfRule>
  </conditionalFormatting>
  <conditionalFormatting sqref="I44:I45">
    <cfRule type="containsText" dxfId="33" priority="3" operator="containsText" text="igen">
      <formula>NOT(ISERROR(SEARCH("igen",I44)))</formula>
    </cfRule>
  </conditionalFormatting>
  <dataValidations count="7">
    <dataValidation allowBlank="1" showInputMessage="1" showErrorMessage="1" prompt="01_Alapadatok munkalapon szükséges az adat megadása." sqref="F9:F10"/>
    <dataValidation allowBlank="1" showInputMessage="1" showErrorMessage="1" prompt="Helység és dátum megadása." sqref="C47"/>
    <dataValidation allowBlank="1" showErrorMessage="1" prompt="A hitelkérelemben megadott adatokkal összhangban szükséges megadni." sqref="B26 B29 B32:B35 H26:H40 D26:D40 B37:B40 C19:D19 E17 F25:F40"/>
    <dataValidation allowBlank="1" showErrorMessage="1" prompt="Energetikai tanúsítványt és számításokat végző természetes személy teljes neve." sqref="F6 F11"/>
    <dataValidation allowBlank="1" showErrorMessage="1" prompt="Energetikai tanúsítványt és számításokat végző természetes személy josoltsági száma, mely alapján tanúsítás elkészítésére jogosult." sqref="F7:F8"/>
    <dataValidation type="list" allowBlank="1" showInputMessage="1" showErrorMessage="1" sqref="B14:H14">
      <formula1>"igen, nem"</formula1>
    </dataValidation>
    <dataValidation type="list" allowBlank="1" showInputMessage="1" showErrorMessage="1" prompt="Kérem válasszon a legördülő listából." sqref="I44:I45">
      <formula1>"Igen,Nem"</formula1>
    </dataValidation>
  </dataValidations>
  <printOptions horizontalCentered="1"/>
  <pageMargins left="0.51181102362204722" right="0.51181102362204722" top="0.74803149606299213" bottom="0.55118110236220474" header="0.31496062992125984" footer="0.31496062992125984"/>
  <pageSetup paperSize="9" scale="75" fitToHeight="0" orientation="portrait" r:id="rId1"/>
  <headerFooter>
    <oddHeader>&amp;LMFB Zrt.&amp;C&amp;9RRF-REP-10.13.1-24 OTTHONFELÚJÍTÁSI HITELPROGRAM - &amp;A&amp;R&amp;P.oldal</oddHeader>
  </headerFooter>
  <rowBreaks count="1" manualBreakCount="1">
    <brk id="50" max="16383" man="1"/>
  </rowBreaks>
  <ignoredErrors>
    <ignoredError sqref="F9:H10 B14:H1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Title="Hibás energetikai besorolás" error="Hibás energetikai besorolás">
          <x14:formula1>
            <xm:f>érv!$B$1:$B$12</xm:f>
          </x14:formula1>
          <xm:sqref>B19 B21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N13"/>
  <sheetViews>
    <sheetView showGridLines="0" workbookViewId="0">
      <selection activeCell="I11" sqref="I11"/>
    </sheetView>
  </sheetViews>
  <sheetFormatPr defaultColWidth="0" defaultRowHeight="14.4" zeroHeight="1" x14ac:dyDescent="0.3"/>
  <cols>
    <col min="1" max="7" width="9.21875" customWidth="1"/>
    <col min="8" max="8" width="9.5546875" customWidth="1"/>
    <col min="9" max="9" width="12.77734375" bestFit="1" customWidth="1"/>
    <col min="10" max="10" width="13.5546875" customWidth="1"/>
    <col min="11" max="11" width="11.5546875" bestFit="1" customWidth="1"/>
    <col min="12" max="13" width="14.5546875" customWidth="1"/>
    <col min="14" max="14" width="9.21875" customWidth="1"/>
    <col min="15" max="16384" width="9.21875" hidden="1"/>
  </cols>
  <sheetData>
    <row r="1" spans="2:13" x14ac:dyDescent="0.3"/>
    <row r="2" spans="2:13" x14ac:dyDescent="0.3"/>
    <row r="3" spans="2:13" ht="15.6" customHeight="1" x14ac:dyDescent="0.3">
      <c r="B3" s="280"/>
      <c r="C3" s="280"/>
      <c r="D3" s="280"/>
      <c r="E3" s="280"/>
      <c r="F3" s="280"/>
      <c r="G3" s="280"/>
      <c r="H3" s="280"/>
      <c r="I3" s="281" t="s">
        <v>566</v>
      </c>
      <c r="J3" s="281" t="s">
        <v>548</v>
      </c>
      <c r="K3" s="281" t="s">
        <v>567</v>
      </c>
      <c r="L3" s="281" t="s">
        <v>549</v>
      </c>
      <c r="M3" s="281" t="s">
        <v>550</v>
      </c>
    </row>
    <row r="4" spans="2:13" x14ac:dyDescent="0.3">
      <c r="B4" s="704" t="s">
        <v>551</v>
      </c>
      <c r="C4" s="704"/>
      <c r="D4" s="704"/>
      <c r="E4" s="704"/>
      <c r="F4" s="704"/>
      <c r="G4" s="704"/>
      <c r="H4" s="704"/>
      <c r="I4" s="298"/>
      <c r="J4" s="282">
        <v>0</v>
      </c>
      <c r="K4" s="286">
        <f>+I4+1</f>
        <v>1</v>
      </c>
      <c r="L4" s="282">
        <v>1</v>
      </c>
      <c r="M4" s="283" t="s">
        <v>552</v>
      </c>
    </row>
    <row r="5" spans="2:13" x14ac:dyDescent="0.3">
      <c r="B5" s="704" t="s">
        <v>553</v>
      </c>
      <c r="C5" s="704"/>
      <c r="D5" s="704"/>
      <c r="E5" s="704"/>
      <c r="F5" s="704"/>
      <c r="G5" s="704"/>
      <c r="H5" s="704"/>
      <c r="I5" s="298"/>
      <c r="J5" s="284">
        <f>'05_Energetikai nyilatkozat'!D29*'05_Energetikai nyilatkozat'!C19</f>
        <v>0</v>
      </c>
      <c r="K5" s="286">
        <f t="shared" ref="K5:K12" si="0">+I5+1</f>
        <v>1</v>
      </c>
      <c r="L5" s="285">
        <f>'05_Energetikai nyilatkozat'!F29*'05_Energetikai nyilatkozat'!C21</f>
        <v>0</v>
      </c>
      <c r="M5" s="283" t="s">
        <v>69</v>
      </c>
    </row>
    <row r="6" spans="2:13" x14ac:dyDescent="0.3">
      <c r="B6" s="704" t="s">
        <v>554</v>
      </c>
      <c r="C6" s="704"/>
      <c r="D6" s="704"/>
      <c r="E6" s="704"/>
      <c r="F6" s="704"/>
      <c r="G6" s="704"/>
      <c r="H6" s="704"/>
      <c r="I6" s="298"/>
      <c r="J6" s="285">
        <f>'05_Energetikai nyilatkozat'!D30*'05_Energetikai nyilatkozat'!C19+'05_Energetikai nyilatkozat'!D31*'05_Energetikai nyilatkozat'!C19</f>
        <v>0</v>
      </c>
      <c r="K6" s="286">
        <f t="shared" si="0"/>
        <v>1</v>
      </c>
      <c r="L6" s="285">
        <f>'05_Energetikai nyilatkozat'!F30*'05_Energetikai nyilatkozat'!C21+'05_Energetikai nyilatkozat'!F31*'05_Energetikai nyilatkozat'!C21</f>
        <v>0</v>
      </c>
      <c r="M6" s="283" t="s">
        <v>69</v>
      </c>
    </row>
    <row r="7" spans="2:13" x14ac:dyDescent="0.3">
      <c r="B7" s="704" t="s">
        <v>555</v>
      </c>
      <c r="C7" s="704"/>
      <c r="D7" s="704"/>
      <c r="E7" s="704"/>
      <c r="F7" s="704"/>
      <c r="G7" s="704"/>
      <c r="H7" s="704"/>
      <c r="I7" s="298"/>
      <c r="J7" s="285">
        <f>('05_Energetikai nyilatkozat'!G19*'05_Energetikai nyilatkozat'!C19)/1000</f>
        <v>0</v>
      </c>
      <c r="K7" s="286">
        <f t="shared" si="0"/>
        <v>1</v>
      </c>
      <c r="L7" s="285">
        <f>('05_Energetikai nyilatkozat'!G21*'05_Energetikai nyilatkozat'!C21)/1000</f>
        <v>0</v>
      </c>
      <c r="M7" s="283" t="s">
        <v>556</v>
      </c>
    </row>
    <row r="8" spans="2:13" x14ac:dyDescent="0.3">
      <c r="B8" s="704" t="s">
        <v>557</v>
      </c>
      <c r="C8" s="704"/>
      <c r="D8" s="704"/>
      <c r="E8" s="704"/>
      <c r="F8" s="704"/>
      <c r="G8" s="704"/>
      <c r="H8" s="704"/>
      <c r="I8" s="298"/>
      <c r="J8" s="285">
        <f>('05_Energetikai nyilatkozat'!D39*'05_Energetikai nyilatkozat'!C19)*0.0036</f>
        <v>0</v>
      </c>
      <c r="K8" s="286">
        <f t="shared" si="0"/>
        <v>1</v>
      </c>
      <c r="L8" s="285">
        <f>('05_Energetikai nyilatkozat'!F39*'05_Energetikai nyilatkozat'!C21)*0.0036</f>
        <v>0</v>
      </c>
      <c r="M8" s="283" t="s">
        <v>66</v>
      </c>
    </row>
    <row r="9" spans="2:13" x14ac:dyDescent="0.3">
      <c r="B9" s="704" t="s">
        <v>558</v>
      </c>
      <c r="C9" s="704"/>
      <c r="D9" s="704"/>
      <c r="E9" s="704"/>
      <c r="F9" s="704"/>
      <c r="G9" s="704"/>
      <c r="H9" s="704"/>
      <c r="I9" s="298"/>
      <c r="J9" s="285">
        <f>'05_Energetikai nyilatkozat'!D32*'05_Energetikai nyilatkozat'!C19</f>
        <v>0</v>
      </c>
      <c r="K9" s="286">
        <f t="shared" si="0"/>
        <v>1</v>
      </c>
      <c r="L9" s="285">
        <f>'05_Energetikai nyilatkozat'!F32*'05_Energetikai nyilatkozat'!C21</f>
        <v>0</v>
      </c>
      <c r="M9" s="283" t="s">
        <v>69</v>
      </c>
    </row>
    <row r="10" spans="2:13" x14ac:dyDescent="0.3">
      <c r="B10" s="704" t="s">
        <v>559</v>
      </c>
      <c r="C10" s="704"/>
      <c r="D10" s="704"/>
      <c r="E10" s="704"/>
      <c r="F10" s="704"/>
      <c r="G10" s="704"/>
      <c r="H10" s="704"/>
      <c r="I10" s="298"/>
      <c r="J10" s="285">
        <f>'05_Energetikai nyilatkozat'!D28*'05_Energetikai nyilatkozat'!C19</f>
        <v>0</v>
      </c>
      <c r="K10" s="286">
        <f t="shared" si="0"/>
        <v>1</v>
      </c>
      <c r="L10" s="285">
        <f>'05_Energetikai nyilatkozat'!F28*'05_Energetikai nyilatkozat'!C21</f>
        <v>0</v>
      </c>
      <c r="M10" s="283" t="s">
        <v>69</v>
      </c>
    </row>
    <row r="11" spans="2:13" x14ac:dyDescent="0.3">
      <c r="B11" s="704" t="s">
        <v>560</v>
      </c>
      <c r="C11" s="704"/>
      <c r="D11" s="704"/>
      <c r="E11" s="704"/>
      <c r="F11" s="704"/>
      <c r="G11" s="704"/>
      <c r="H11" s="704"/>
      <c r="I11" s="298"/>
      <c r="J11" s="284">
        <f>'05_Energetikai nyilatkozat'!E19</f>
        <v>0</v>
      </c>
      <c r="K11" s="286">
        <f t="shared" si="0"/>
        <v>1</v>
      </c>
      <c r="L11" s="284">
        <f>'05_Energetikai nyilatkozat'!E21</f>
        <v>0</v>
      </c>
      <c r="M11" s="283" t="s">
        <v>69</v>
      </c>
    </row>
    <row r="12" spans="2:13" x14ac:dyDescent="0.3">
      <c r="B12" s="704" t="s">
        <v>561</v>
      </c>
      <c r="C12" s="704"/>
      <c r="D12" s="704"/>
      <c r="E12" s="704"/>
      <c r="F12" s="704"/>
      <c r="G12" s="704"/>
      <c r="H12" s="704"/>
      <c r="I12" s="298"/>
      <c r="J12" s="283">
        <f>'05_Energetikai nyilatkozat'!B19</f>
        <v>0</v>
      </c>
      <c r="K12" s="286">
        <f t="shared" si="0"/>
        <v>1</v>
      </c>
      <c r="L12" s="283">
        <f>'05_Energetikai nyilatkozat'!B21</f>
        <v>0</v>
      </c>
      <c r="M12" s="283"/>
    </row>
    <row r="13" spans="2:13" x14ac:dyDescent="0.3"/>
  </sheetData>
  <sheetProtection algorithmName="SHA-512" hashValue="Y8kM4CwlCl9BxaE25Zd5Mmwqixjcv/Gp46NuqBqhErZXyFATShL2nkK/CLggFTrQabb8EyS9VYez4VVocVseLQ==" saltValue="D2S2RRmSWFjufm2ok7SzXA==" spinCount="100000" sheet="1" objects="1" scenarios="1" selectLockedCells="1"/>
  <mergeCells count="9">
    <mergeCell ref="B10:H10"/>
    <mergeCell ref="B11:H11"/>
    <mergeCell ref="B12:H12"/>
    <mergeCell ref="B4:H4"/>
    <mergeCell ref="B5:H5"/>
    <mergeCell ref="B6:H6"/>
    <mergeCell ref="B7:H7"/>
    <mergeCell ref="B8:H8"/>
    <mergeCell ref="B9:H9"/>
  </mergeCells>
  <conditionalFormatting sqref="I4:I12">
    <cfRule type="containsBlanks" dxfId="32" priority="1">
      <formula>LEN(TRIM(I4))=0</formula>
    </cfRule>
  </conditionalFormatting>
  <conditionalFormatting sqref="K4:K12">
    <cfRule type="cellIs" dxfId="31" priority="2" operator="equal">
      <formula>1</formula>
    </cfRule>
  </conditionalFormatting>
  <dataValidations count="1">
    <dataValidation type="whole" allowBlank="1" showInputMessage="1" showErrorMessage="1" sqref="I4:I12">
      <formula1>2023</formula1>
      <formula2>2033</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275"/>
  <sheetViews>
    <sheetView showGridLines="0" topLeftCell="A22" zoomScaleNormal="100" zoomScaleSheetLayoutView="100" zoomScalePageLayoutView="80" workbookViewId="0">
      <selection activeCell="F11" sqref="F11:H11"/>
    </sheetView>
  </sheetViews>
  <sheetFormatPr defaultColWidth="0" defaultRowHeight="14.4" zeroHeight="1" x14ac:dyDescent="0.3"/>
  <cols>
    <col min="1" max="1" width="1.21875" style="9" customWidth="1"/>
    <col min="2" max="2" width="4.21875" style="9" customWidth="1"/>
    <col min="3" max="3" width="13.5546875" style="9" customWidth="1"/>
    <col min="4" max="4" width="12.77734375" style="9" customWidth="1"/>
    <col min="5" max="8" width="13.77734375" style="9" customWidth="1"/>
    <col min="9" max="9" width="13.5546875" style="9" customWidth="1"/>
    <col min="10" max="10" width="1.21875" style="9" customWidth="1"/>
    <col min="11" max="11" width="0" style="38" hidden="1" customWidth="1"/>
    <col min="12" max="16384" width="9.21875" style="38" hidden="1"/>
  </cols>
  <sheetData>
    <row r="1" spans="1:11" s="137" customFormat="1" ht="22.05" customHeight="1" x14ac:dyDescent="0.35">
      <c r="A1" s="93"/>
      <c r="B1" s="584" t="s">
        <v>545</v>
      </c>
      <c r="C1" s="585"/>
      <c r="D1" s="585"/>
      <c r="E1" s="585"/>
      <c r="F1" s="585"/>
      <c r="G1" s="585"/>
      <c r="H1" s="585"/>
      <c r="I1" s="586"/>
      <c r="J1" s="94"/>
    </row>
    <row r="2" spans="1:11" s="137" customFormat="1" ht="18" customHeight="1" thickBot="1" x14ac:dyDescent="0.35">
      <c r="A2" s="4"/>
      <c r="B2" s="615" t="s">
        <v>341</v>
      </c>
      <c r="C2" s="616"/>
      <c r="D2" s="616"/>
      <c r="E2" s="616"/>
      <c r="F2" s="616"/>
      <c r="G2" s="616"/>
      <c r="H2" s="616"/>
      <c r="I2" s="617"/>
      <c r="J2" s="14"/>
      <c r="K2" s="135"/>
    </row>
    <row r="3" spans="1:11" s="137" customFormat="1" ht="8.25" customHeight="1" x14ac:dyDescent="0.3">
      <c r="A3" s="4"/>
      <c r="B3" s="21"/>
      <c r="C3" s="21"/>
      <c r="D3" s="21"/>
      <c r="E3" s="21"/>
      <c r="F3" s="21"/>
      <c r="G3" s="21"/>
      <c r="H3" s="21"/>
      <c r="I3" s="21"/>
      <c r="J3" s="14"/>
      <c r="K3" s="135"/>
    </row>
    <row r="4" spans="1:11" s="137" customFormat="1" ht="8.25" customHeight="1" x14ac:dyDescent="0.3">
      <c r="A4" s="4"/>
      <c r="B4" s="21"/>
      <c r="C4" s="21"/>
      <c r="D4" s="21"/>
      <c r="E4" s="21"/>
      <c r="F4" s="21"/>
      <c r="G4" s="21"/>
      <c r="H4" s="21"/>
      <c r="I4" s="21"/>
      <c r="J4" s="14"/>
      <c r="K4" s="135"/>
    </row>
    <row r="5" spans="1:11" s="247" customFormat="1" ht="18" customHeight="1" x14ac:dyDescent="0.35">
      <c r="A5" s="24"/>
      <c r="B5" s="483" t="s">
        <v>205</v>
      </c>
      <c r="C5" s="483"/>
      <c r="D5" s="483"/>
      <c r="E5" s="483"/>
      <c r="F5" s="483"/>
      <c r="G5" s="483"/>
      <c r="H5" s="483"/>
      <c r="I5" s="51" t="str">
        <f>+'01_Alapadatok'!H5</f>
        <v>2024.06.27-től</v>
      </c>
      <c r="J5" s="25"/>
      <c r="K5" s="136"/>
    </row>
    <row r="6" spans="1:11" s="137" customFormat="1" ht="4.5" customHeight="1" thickBot="1" x14ac:dyDescent="0.35">
      <c r="A6" s="2"/>
      <c r="B6" s="1"/>
      <c r="C6" s="34"/>
      <c r="D6" s="34"/>
      <c r="E6" s="34"/>
      <c r="F6" s="34"/>
      <c r="G6" s="186"/>
      <c r="H6" s="186"/>
      <c r="I6" s="1"/>
      <c r="J6" s="2"/>
    </row>
    <row r="7" spans="1:11" s="137" customFormat="1" ht="15" hidden="1" thickBot="1" x14ac:dyDescent="0.35">
      <c r="A7" s="2"/>
      <c r="B7" s="1"/>
      <c r="C7" s="3"/>
      <c r="D7" s="3"/>
      <c r="E7" s="3"/>
      <c r="F7" s="3"/>
      <c r="G7" s="3"/>
      <c r="H7" s="3"/>
      <c r="I7" s="3"/>
      <c r="J7" s="2"/>
    </row>
    <row r="8" spans="1:11" s="137" customFormat="1" ht="15" hidden="1" thickBot="1" x14ac:dyDescent="0.35">
      <c r="A8" s="2"/>
      <c r="B8" s="1"/>
      <c r="C8" s="3"/>
      <c r="D8" s="3"/>
      <c r="E8" s="3"/>
      <c r="F8" s="3"/>
      <c r="G8" s="3"/>
      <c r="H8" s="3"/>
      <c r="I8" s="3"/>
      <c r="J8" s="2"/>
    </row>
    <row r="9" spans="1:11" s="137" customFormat="1" ht="15" hidden="1" thickBot="1" x14ac:dyDescent="0.35">
      <c r="A9" s="2"/>
      <c r="B9" s="1"/>
      <c r="C9" s="3"/>
      <c r="D9" s="3"/>
      <c r="E9" s="3"/>
      <c r="F9" s="3"/>
      <c r="G9" s="3"/>
      <c r="H9" s="3"/>
      <c r="I9" s="3"/>
      <c r="J9" s="1"/>
    </row>
    <row r="10" spans="1:11" s="9" customFormat="1" ht="15.6" customHeight="1" x14ac:dyDescent="0.3">
      <c r="A10" s="5"/>
      <c r="B10" s="677" t="s">
        <v>39</v>
      </c>
      <c r="C10" s="678"/>
      <c r="D10" s="678"/>
      <c r="E10" s="678"/>
      <c r="F10" s="678"/>
      <c r="G10" s="678"/>
      <c r="H10" s="679"/>
      <c r="I10" s="5"/>
      <c r="J10" s="5"/>
    </row>
    <row r="11" spans="1:11" s="9" customFormat="1" ht="26.25" customHeight="1" x14ac:dyDescent="0.3">
      <c r="A11" s="5"/>
      <c r="B11" s="589" t="s">
        <v>22</v>
      </c>
      <c r="C11" s="547"/>
      <c r="D11" s="547"/>
      <c r="E11" s="547"/>
      <c r="F11" s="680"/>
      <c r="G11" s="680"/>
      <c r="H11" s="681"/>
      <c r="I11" s="5"/>
      <c r="J11" s="5"/>
    </row>
    <row r="12" spans="1:11" s="9" customFormat="1" ht="26.25" customHeight="1" x14ac:dyDescent="0.3">
      <c r="A12" s="5"/>
      <c r="B12" s="589" t="s">
        <v>23</v>
      </c>
      <c r="C12" s="547"/>
      <c r="D12" s="547"/>
      <c r="E12" s="547"/>
      <c r="F12" s="680"/>
      <c r="G12" s="680"/>
      <c r="H12" s="681"/>
      <c r="I12" s="5"/>
      <c r="J12" s="5"/>
    </row>
    <row r="13" spans="1:11" s="9" customFormat="1" ht="26.25" customHeight="1" x14ac:dyDescent="0.3">
      <c r="A13" s="5"/>
      <c r="B13" s="325" t="s">
        <v>544</v>
      </c>
      <c r="C13" s="686"/>
      <c r="D13" s="686"/>
      <c r="E13" s="551"/>
      <c r="F13" s="687"/>
      <c r="G13" s="688"/>
      <c r="H13" s="689"/>
      <c r="I13" s="5"/>
      <c r="J13" s="5"/>
    </row>
    <row r="14" spans="1:11" s="9" customFormat="1" ht="26.25" customHeight="1" x14ac:dyDescent="0.3">
      <c r="A14" s="5"/>
      <c r="B14" s="609" t="s">
        <v>78</v>
      </c>
      <c r="C14" s="518"/>
      <c r="D14" s="518"/>
      <c r="E14" s="518"/>
      <c r="F14" s="680" t="str">
        <f>'05_Energetikai nyilatkozat'!F9</f>
        <v xml:space="preserve">Ablak Antal </v>
      </c>
      <c r="G14" s="680"/>
      <c r="H14" s="681"/>
      <c r="I14" s="5"/>
      <c r="J14" s="5"/>
    </row>
    <row r="15" spans="1:11" s="9" customFormat="1" ht="26.25" customHeight="1" thickBot="1" x14ac:dyDescent="0.35">
      <c r="A15" s="5"/>
      <c r="B15" s="599" t="s">
        <v>40</v>
      </c>
      <c r="C15" s="600"/>
      <c r="D15" s="600"/>
      <c r="E15" s="600"/>
      <c r="F15" s="751" t="str">
        <f>'05_Energetikai nyilatkozat'!F10</f>
        <v>1101. Budapest Fő utca 1.   (HRSZ:  1111)</v>
      </c>
      <c r="G15" s="751"/>
      <c r="H15" s="752"/>
      <c r="I15" s="5"/>
      <c r="J15" s="5"/>
    </row>
    <row r="16" spans="1:11" s="9" customFormat="1" ht="4.5" customHeight="1" thickBot="1" x14ac:dyDescent="0.35">
      <c r="A16" s="5"/>
      <c r="B16" s="5"/>
      <c r="C16" s="748"/>
      <c r="D16" s="748"/>
      <c r="E16" s="748"/>
      <c r="F16" s="748"/>
      <c r="G16" s="748"/>
      <c r="H16" s="748"/>
      <c r="I16" s="748"/>
      <c r="J16" s="5"/>
    </row>
    <row r="17" spans="1:11" s="137" customFormat="1" ht="18.75" customHeight="1" x14ac:dyDescent="0.3">
      <c r="A17" s="2"/>
      <c r="B17" s="719" t="s">
        <v>41</v>
      </c>
      <c r="C17" s="720"/>
      <c r="D17" s="720"/>
      <c r="E17" s="720"/>
      <c r="F17" s="720"/>
      <c r="G17" s="720"/>
      <c r="H17" s="720"/>
      <c r="I17" s="721"/>
      <c r="J17" s="1"/>
    </row>
    <row r="18" spans="1:11" s="137" customFormat="1" ht="42.6" x14ac:dyDescent="0.3">
      <c r="A18" s="2"/>
      <c r="B18" s="749" t="s">
        <v>57</v>
      </c>
      <c r="C18" s="750"/>
      <c r="D18" s="192" t="s">
        <v>71</v>
      </c>
      <c r="E18" s="739" t="s">
        <v>343</v>
      </c>
      <c r="F18" s="739"/>
      <c r="G18" s="741" t="s">
        <v>43</v>
      </c>
      <c r="H18" s="741"/>
      <c r="I18" s="190" t="s">
        <v>344</v>
      </c>
      <c r="J18" s="1"/>
    </row>
    <row r="19" spans="1:11" s="137" customFormat="1" ht="15.75" customHeight="1" x14ac:dyDescent="0.3">
      <c r="A19" s="2"/>
      <c r="B19" s="634" t="s">
        <v>42</v>
      </c>
      <c r="C19" s="635"/>
      <c r="D19" s="635"/>
      <c r="E19" s="635"/>
      <c r="F19" s="635"/>
      <c r="G19" s="635"/>
      <c r="H19" s="636"/>
      <c r="I19" s="184"/>
      <c r="J19" s="1"/>
    </row>
    <row r="20" spans="1:11" s="137" customFormat="1" ht="24" customHeight="1" x14ac:dyDescent="0.3">
      <c r="A20" s="2"/>
      <c r="B20" s="742"/>
      <c r="C20" s="743"/>
      <c r="D20" s="269"/>
      <c r="E20" s="744"/>
      <c r="F20" s="745"/>
      <c r="G20" s="642">
        <f>D20*E20</f>
        <v>0</v>
      </c>
      <c r="H20" s="642"/>
      <c r="I20" s="271"/>
      <c r="J20" s="1"/>
    </row>
    <row r="21" spans="1:11" s="137" customFormat="1" ht="16.05" customHeight="1" x14ac:dyDescent="0.3">
      <c r="A21" s="2"/>
      <c r="B21" s="634" t="s">
        <v>70</v>
      </c>
      <c r="C21" s="635"/>
      <c r="D21" s="635"/>
      <c r="E21" s="635"/>
      <c r="F21" s="635"/>
      <c r="G21" s="635"/>
      <c r="H21" s="636"/>
      <c r="I21" s="184"/>
      <c r="J21" s="1"/>
    </row>
    <row r="22" spans="1:11" s="137" customFormat="1" ht="24" customHeight="1" thickBot="1" x14ac:dyDescent="0.35">
      <c r="A22" s="2"/>
      <c r="B22" s="746"/>
      <c r="C22" s="747"/>
      <c r="D22" s="270"/>
      <c r="E22" s="744"/>
      <c r="F22" s="745"/>
      <c r="G22" s="632">
        <f>D22*E22</f>
        <v>0</v>
      </c>
      <c r="H22" s="632"/>
      <c r="I22" s="272"/>
      <c r="J22" s="1"/>
    </row>
    <row r="23" spans="1:11" s="9" customFormat="1" ht="4.5" customHeight="1" thickBot="1" x14ac:dyDescent="0.35">
      <c r="A23" s="96"/>
      <c r="B23" s="96"/>
      <c r="C23" s="97"/>
      <c r="D23" s="97"/>
      <c r="E23" s="97"/>
      <c r="F23" s="97"/>
      <c r="G23" s="97"/>
      <c r="H23" s="97"/>
      <c r="I23" s="96"/>
      <c r="J23" s="96"/>
      <c r="K23" s="137"/>
    </row>
    <row r="24" spans="1:11" s="9" customFormat="1" ht="15.75" customHeight="1" x14ac:dyDescent="0.3">
      <c r="A24" s="5"/>
      <c r="B24" s="353" t="s">
        <v>314</v>
      </c>
      <c r="C24" s="354"/>
      <c r="D24" s="354"/>
      <c r="E24" s="354"/>
      <c r="F24" s="354"/>
      <c r="G24" s="354"/>
      <c r="H24" s="354"/>
      <c r="I24" s="355"/>
      <c r="J24" s="5"/>
      <c r="K24" s="137"/>
    </row>
    <row r="25" spans="1:11" s="9" customFormat="1" ht="15.75" customHeight="1" x14ac:dyDescent="0.3">
      <c r="A25" s="5"/>
      <c r="B25" s="609" t="s">
        <v>315</v>
      </c>
      <c r="C25" s="518"/>
      <c r="D25" s="518"/>
      <c r="E25" s="739" t="s">
        <v>316</v>
      </c>
      <c r="F25" s="739"/>
      <c r="G25" s="739"/>
      <c r="H25" s="739"/>
      <c r="I25" s="740" t="s">
        <v>317</v>
      </c>
      <c r="J25" s="5"/>
      <c r="K25" s="137"/>
    </row>
    <row r="26" spans="1:11" s="9" customFormat="1" ht="15.75" customHeight="1" x14ac:dyDescent="0.3">
      <c r="A26" s="5"/>
      <c r="B26" s="609"/>
      <c r="C26" s="518"/>
      <c r="D26" s="518"/>
      <c r="E26" s="739" t="s">
        <v>345</v>
      </c>
      <c r="F26" s="739"/>
      <c r="G26" s="741" t="s">
        <v>346</v>
      </c>
      <c r="H26" s="741"/>
      <c r="I26" s="740"/>
      <c r="J26" s="5"/>
      <c r="K26" s="137"/>
    </row>
    <row r="27" spans="1:11" s="9" customFormat="1" ht="15.75" customHeight="1" x14ac:dyDescent="0.3">
      <c r="A27" s="5"/>
      <c r="B27" s="735" t="s">
        <v>320</v>
      </c>
      <c r="C27" s="736"/>
      <c r="D27" s="188" t="s">
        <v>321</v>
      </c>
      <c r="E27" s="657"/>
      <c r="F27" s="657"/>
      <c r="G27" s="657"/>
      <c r="H27" s="657"/>
      <c r="I27" s="99">
        <f>E27-G27</f>
        <v>0</v>
      </c>
      <c r="J27" s="5"/>
      <c r="K27" s="137"/>
    </row>
    <row r="28" spans="1:11" s="9" customFormat="1" ht="15.75" customHeight="1" x14ac:dyDescent="0.3">
      <c r="A28" s="5"/>
      <c r="B28" s="735"/>
      <c r="C28" s="736"/>
      <c r="D28" s="188" t="s">
        <v>322</v>
      </c>
      <c r="E28" s="657"/>
      <c r="F28" s="657"/>
      <c r="G28" s="657"/>
      <c r="H28" s="657"/>
      <c r="I28" s="99">
        <f t="shared" ref="I28:I40" si="0">E28-G28</f>
        <v>0</v>
      </c>
      <c r="J28" s="5"/>
      <c r="K28" s="137"/>
    </row>
    <row r="29" spans="1:11" s="9" customFormat="1" ht="15.75" customHeight="1" x14ac:dyDescent="0.3">
      <c r="A29" s="5"/>
      <c r="B29" s="735"/>
      <c r="C29" s="736"/>
      <c r="D29" s="188" t="s">
        <v>323</v>
      </c>
      <c r="E29" s="657"/>
      <c r="F29" s="657"/>
      <c r="G29" s="657"/>
      <c r="H29" s="657"/>
      <c r="I29" s="99">
        <f t="shared" si="0"/>
        <v>0</v>
      </c>
      <c r="J29" s="5"/>
      <c r="K29" s="137"/>
    </row>
    <row r="30" spans="1:11" s="9" customFormat="1" ht="15.75" customHeight="1" x14ac:dyDescent="0.3">
      <c r="A30" s="5"/>
      <c r="B30" s="735" t="s">
        <v>324</v>
      </c>
      <c r="C30" s="736"/>
      <c r="D30" s="188" t="s">
        <v>321</v>
      </c>
      <c r="E30" s="657"/>
      <c r="F30" s="657"/>
      <c r="G30" s="657"/>
      <c r="H30" s="657"/>
      <c r="I30" s="99">
        <f t="shared" si="0"/>
        <v>0</v>
      </c>
      <c r="J30" s="5"/>
      <c r="K30" s="137"/>
    </row>
    <row r="31" spans="1:11" s="9" customFormat="1" ht="15.75" customHeight="1" x14ac:dyDescent="0.3">
      <c r="A31" s="5"/>
      <c r="B31" s="735"/>
      <c r="C31" s="736"/>
      <c r="D31" s="188" t="s">
        <v>322</v>
      </c>
      <c r="E31" s="657"/>
      <c r="F31" s="657"/>
      <c r="G31" s="657"/>
      <c r="H31" s="657"/>
      <c r="I31" s="99">
        <f t="shared" si="0"/>
        <v>0</v>
      </c>
      <c r="J31" s="5"/>
      <c r="K31" s="137"/>
    </row>
    <row r="32" spans="1:11" s="9" customFormat="1" ht="15.75" customHeight="1" x14ac:dyDescent="0.3">
      <c r="A32" s="5"/>
      <c r="B32" s="735"/>
      <c r="C32" s="736"/>
      <c r="D32" s="188" t="s">
        <v>323</v>
      </c>
      <c r="E32" s="657"/>
      <c r="F32" s="657"/>
      <c r="G32" s="657"/>
      <c r="H32" s="657"/>
      <c r="I32" s="99">
        <f t="shared" si="0"/>
        <v>0</v>
      </c>
      <c r="J32" s="5"/>
      <c r="K32" s="137"/>
    </row>
    <row r="33" spans="1:11" s="9" customFormat="1" ht="15.75" customHeight="1" x14ac:dyDescent="0.3">
      <c r="A33" s="5"/>
      <c r="B33" s="735" t="s">
        <v>325</v>
      </c>
      <c r="C33" s="736"/>
      <c r="D33" s="736"/>
      <c r="E33" s="657"/>
      <c r="F33" s="657"/>
      <c r="G33" s="657"/>
      <c r="H33" s="657"/>
      <c r="I33" s="99">
        <f t="shared" si="0"/>
        <v>0</v>
      </c>
      <c r="J33" s="5"/>
      <c r="K33" s="137"/>
    </row>
    <row r="34" spans="1:11" s="9" customFormat="1" ht="15.75" customHeight="1" x14ac:dyDescent="0.3">
      <c r="A34" s="5"/>
      <c r="B34" s="735" t="s">
        <v>326</v>
      </c>
      <c r="C34" s="736"/>
      <c r="D34" s="736"/>
      <c r="E34" s="657"/>
      <c r="F34" s="657"/>
      <c r="G34" s="657"/>
      <c r="H34" s="657"/>
      <c r="I34" s="99">
        <f t="shared" si="0"/>
        <v>0</v>
      </c>
      <c r="J34" s="5"/>
      <c r="K34" s="137"/>
    </row>
    <row r="35" spans="1:11" s="9" customFormat="1" ht="15.75" customHeight="1" x14ac:dyDescent="0.3">
      <c r="A35" s="5"/>
      <c r="B35" s="735" t="s">
        <v>327</v>
      </c>
      <c r="C35" s="736"/>
      <c r="D35" s="736"/>
      <c r="E35" s="657"/>
      <c r="F35" s="657"/>
      <c r="G35" s="657"/>
      <c r="H35" s="657"/>
      <c r="I35" s="99">
        <f t="shared" si="0"/>
        <v>0</v>
      </c>
      <c r="J35" s="5"/>
      <c r="K35" s="137"/>
    </row>
    <row r="36" spans="1:11" s="9" customFormat="1" ht="15.75" customHeight="1" x14ac:dyDescent="0.3">
      <c r="A36" s="5"/>
      <c r="B36" s="735" t="s">
        <v>328</v>
      </c>
      <c r="C36" s="736"/>
      <c r="D36" s="188" t="s">
        <v>329</v>
      </c>
      <c r="E36" s="657"/>
      <c r="F36" s="657"/>
      <c r="G36" s="657"/>
      <c r="H36" s="657"/>
      <c r="I36" s="99">
        <f t="shared" si="0"/>
        <v>0</v>
      </c>
      <c r="J36" s="5"/>
      <c r="K36" s="137"/>
    </row>
    <row r="37" spans="1:11" s="9" customFormat="1" ht="15.75" customHeight="1" x14ac:dyDescent="0.3">
      <c r="A37" s="5"/>
      <c r="B37" s="735"/>
      <c r="C37" s="736"/>
      <c r="D37" s="188" t="s">
        <v>330</v>
      </c>
      <c r="E37" s="657"/>
      <c r="F37" s="657"/>
      <c r="G37" s="657"/>
      <c r="H37" s="657"/>
      <c r="I37" s="99">
        <f t="shared" si="0"/>
        <v>0</v>
      </c>
      <c r="J37" s="5"/>
      <c r="K37" s="137"/>
    </row>
    <row r="38" spans="1:11" s="9" customFormat="1" ht="15.75" customHeight="1" x14ac:dyDescent="0.3">
      <c r="A38" s="5"/>
      <c r="B38" s="735" t="s">
        <v>331</v>
      </c>
      <c r="C38" s="736"/>
      <c r="D38" s="736"/>
      <c r="E38" s="657"/>
      <c r="F38" s="657"/>
      <c r="G38" s="657"/>
      <c r="H38" s="657"/>
      <c r="I38" s="99">
        <f t="shared" si="0"/>
        <v>0</v>
      </c>
      <c r="J38" s="5"/>
      <c r="K38" s="137"/>
    </row>
    <row r="39" spans="1:11" s="9" customFormat="1" ht="15.75" customHeight="1" x14ac:dyDescent="0.3">
      <c r="A39" s="5"/>
      <c r="B39" s="737" t="s">
        <v>332</v>
      </c>
      <c r="C39" s="738"/>
      <c r="D39" s="738"/>
      <c r="E39" s="657"/>
      <c r="F39" s="657"/>
      <c r="G39" s="657"/>
      <c r="H39" s="657"/>
      <c r="I39" s="99">
        <f t="shared" si="0"/>
        <v>0</v>
      </c>
      <c r="J39" s="5"/>
      <c r="K39" s="137"/>
    </row>
    <row r="40" spans="1:11" s="9" customFormat="1" ht="15.75" customHeight="1" thickBot="1" x14ac:dyDescent="0.35">
      <c r="A40" s="5"/>
      <c r="B40" s="727" t="s">
        <v>333</v>
      </c>
      <c r="C40" s="728"/>
      <c r="D40" s="728"/>
      <c r="E40" s="729">
        <f>SUM(E27:F35)-E36-E37-E38-E39</f>
        <v>0</v>
      </c>
      <c r="F40" s="729"/>
      <c r="G40" s="729">
        <f>SUM(G27:H35)-G36-G37-G38-G39</f>
        <v>0</v>
      </c>
      <c r="H40" s="729"/>
      <c r="I40" s="166">
        <f t="shared" si="0"/>
        <v>0</v>
      </c>
      <c r="J40" s="5"/>
      <c r="K40" s="137"/>
    </row>
    <row r="41" spans="1:11" s="9" customFormat="1" ht="6" customHeight="1" thickBot="1" x14ac:dyDescent="0.35">
      <c r="A41" s="5"/>
      <c r="B41" s="5"/>
      <c r="C41" s="168"/>
      <c r="D41" s="168"/>
      <c r="E41" s="168"/>
      <c r="F41" s="168"/>
      <c r="G41" s="168"/>
      <c r="H41" s="168"/>
      <c r="I41" s="168"/>
      <c r="J41" s="168"/>
      <c r="K41" s="137"/>
    </row>
    <row r="42" spans="1:11" s="137" customFormat="1" ht="12.75" customHeight="1" thickBot="1" x14ac:dyDescent="0.35">
      <c r="A42" s="2"/>
      <c r="B42" s="730"/>
      <c r="C42" s="730"/>
      <c r="D42" s="730"/>
      <c r="E42" s="730"/>
      <c r="F42" s="730"/>
      <c r="G42" s="730"/>
      <c r="H42" s="730"/>
      <c r="I42" s="730"/>
      <c r="J42" s="1"/>
    </row>
    <row r="43" spans="1:11" s="137" customFormat="1" ht="18.75" customHeight="1" x14ac:dyDescent="0.3">
      <c r="A43" s="5"/>
      <c r="B43" s="731" t="s">
        <v>334</v>
      </c>
      <c r="C43" s="732"/>
      <c r="D43" s="732"/>
      <c r="E43" s="732"/>
      <c r="F43" s="732"/>
      <c r="G43" s="732"/>
      <c r="H43" s="732"/>
      <c r="I43" s="733"/>
      <c r="J43" s="1"/>
    </row>
    <row r="44" spans="1:11" s="137" customFormat="1" hidden="1" x14ac:dyDescent="0.3">
      <c r="A44" s="5"/>
      <c r="B44" s="121"/>
      <c r="C44" s="122"/>
      <c r="D44" s="122"/>
      <c r="E44" s="123"/>
      <c r="F44" s="123"/>
      <c r="G44" s="123"/>
      <c r="H44" s="123"/>
      <c r="I44" s="124"/>
      <c r="J44" s="3"/>
    </row>
    <row r="45" spans="1:11" s="138" customFormat="1" ht="15" customHeight="1" x14ac:dyDescent="0.3">
      <c r="A45" s="70"/>
      <c r="B45" s="734" t="s">
        <v>1</v>
      </c>
      <c r="C45" s="619"/>
      <c r="D45" s="182"/>
      <c r="E45" s="125"/>
      <c r="F45" s="182"/>
      <c r="G45" s="182"/>
      <c r="H45" s="125"/>
      <c r="I45" s="126"/>
      <c r="J45" s="56"/>
    </row>
    <row r="46" spans="1:11" s="138" customFormat="1" ht="21" customHeight="1" x14ac:dyDescent="0.3">
      <c r="A46" s="70"/>
      <c r="B46" s="127"/>
      <c r="C46" s="722" t="str">
        <f>IF(ISBLANK(F11),"",F11)</f>
        <v/>
      </c>
      <c r="D46" s="722"/>
      <c r="E46" s="193" t="s">
        <v>2</v>
      </c>
      <c r="F46" s="723" t="str">
        <f>IF(ISBLANK(F12),"",F12)</f>
        <v/>
      </c>
      <c r="G46" s="723"/>
      <c r="H46" s="120" t="s">
        <v>73</v>
      </c>
      <c r="I46" s="248"/>
      <c r="J46" s="120"/>
    </row>
    <row r="47" spans="1:11" s="138" customFormat="1" ht="15" customHeight="1" x14ac:dyDescent="0.3">
      <c r="A47" s="70"/>
      <c r="B47" s="128"/>
      <c r="C47" s="724" t="s">
        <v>64</v>
      </c>
      <c r="D47" s="724"/>
      <c r="E47" s="724"/>
      <c r="F47" s="724"/>
      <c r="G47" s="724"/>
      <c r="H47" s="724"/>
      <c r="I47" s="725"/>
      <c r="J47" s="56"/>
    </row>
    <row r="48" spans="1:11" s="138" customFormat="1" ht="13.8" hidden="1" x14ac:dyDescent="0.3">
      <c r="A48" s="55"/>
      <c r="B48" s="130"/>
      <c r="C48" s="131"/>
      <c r="D48" s="131"/>
      <c r="E48" s="183"/>
      <c r="F48" s="183"/>
      <c r="G48" s="183"/>
      <c r="H48" s="183"/>
      <c r="I48" s="132"/>
      <c r="J48" s="173"/>
    </row>
    <row r="49" spans="1:11" s="138" customFormat="1" ht="26.25" customHeight="1" x14ac:dyDescent="0.3">
      <c r="A49" s="55"/>
      <c r="B49" s="133" t="s">
        <v>3</v>
      </c>
      <c r="C49" s="726" t="s">
        <v>82</v>
      </c>
      <c r="D49" s="726"/>
      <c r="E49" s="726"/>
      <c r="F49" s="726"/>
      <c r="G49" s="726"/>
      <c r="H49" s="726"/>
      <c r="I49" s="260"/>
      <c r="J49" s="54"/>
    </row>
    <row r="50" spans="1:11" s="138" customFormat="1" ht="16.5" customHeight="1" x14ac:dyDescent="0.3">
      <c r="A50" s="55"/>
      <c r="B50" s="133" t="s">
        <v>4</v>
      </c>
      <c r="C50" s="726" t="s">
        <v>306</v>
      </c>
      <c r="D50" s="726"/>
      <c r="E50" s="726"/>
      <c r="F50" s="726"/>
      <c r="G50" s="726"/>
      <c r="H50" s="726"/>
      <c r="I50" s="260"/>
      <c r="J50" s="54"/>
    </row>
    <row r="51" spans="1:11" s="138" customFormat="1" ht="26.25" customHeight="1" x14ac:dyDescent="0.3">
      <c r="A51" s="55"/>
      <c r="B51" s="133" t="s">
        <v>5</v>
      </c>
      <c r="C51" s="726" t="s">
        <v>56</v>
      </c>
      <c r="D51" s="726"/>
      <c r="E51" s="726"/>
      <c r="F51" s="726"/>
      <c r="G51" s="726"/>
      <c r="H51" s="726"/>
      <c r="I51" s="260"/>
      <c r="J51" s="54"/>
    </row>
    <row r="52" spans="1:11" s="138" customFormat="1" ht="54.6" customHeight="1" thickBot="1" x14ac:dyDescent="0.35">
      <c r="A52" s="55"/>
      <c r="B52" s="134" t="s">
        <v>6</v>
      </c>
      <c r="C52" s="717" t="s">
        <v>531</v>
      </c>
      <c r="D52" s="717"/>
      <c r="E52" s="717"/>
      <c r="F52" s="717"/>
      <c r="G52" s="717"/>
      <c r="H52" s="717"/>
      <c r="I52" s="273"/>
      <c r="J52" s="54"/>
    </row>
    <row r="53" spans="1:11" s="137" customFormat="1" ht="17.55" hidden="1" customHeight="1" x14ac:dyDescent="0.3">
      <c r="A53" s="2"/>
      <c r="B53" s="13"/>
      <c r="C53" s="35"/>
      <c r="D53" s="35"/>
      <c r="E53" s="35"/>
      <c r="F53" s="35"/>
      <c r="G53" s="35"/>
      <c r="H53" s="35"/>
      <c r="I53" s="35"/>
      <c r="J53" s="35"/>
      <c r="K53" s="139"/>
    </row>
    <row r="54" spans="1:11" s="137" customFormat="1" ht="35.25" customHeight="1" thickBot="1" x14ac:dyDescent="0.35">
      <c r="A54" s="2"/>
      <c r="B54" s="718" t="s">
        <v>307</v>
      </c>
      <c r="C54" s="718"/>
      <c r="D54" s="718"/>
      <c r="E54" s="718"/>
      <c r="F54" s="718"/>
      <c r="G54" s="718"/>
      <c r="H54" s="718"/>
      <c r="I54" s="718"/>
      <c r="J54" s="1"/>
    </row>
    <row r="55" spans="1:11" s="137" customFormat="1" ht="21" customHeight="1" x14ac:dyDescent="0.3">
      <c r="A55" s="2"/>
      <c r="B55" s="719" t="s">
        <v>338</v>
      </c>
      <c r="C55" s="720"/>
      <c r="D55" s="720"/>
      <c r="E55" s="720"/>
      <c r="F55" s="720"/>
      <c r="G55" s="720"/>
      <c r="H55" s="720"/>
      <c r="I55" s="721"/>
      <c r="J55" s="1"/>
    </row>
    <row r="56" spans="1:11" s="137" customFormat="1" ht="30" customHeight="1" x14ac:dyDescent="0.3">
      <c r="A56" s="2"/>
      <c r="B56" s="712" t="s">
        <v>506</v>
      </c>
      <c r="C56" s="526"/>
      <c r="D56" s="526"/>
      <c r="E56" s="526"/>
      <c r="F56" s="526"/>
      <c r="G56" s="714">
        <f>D20*E20-(D22*E22)+D22*I36*2.3</f>
        <v>0</v>
      </c>
      <c r="H56" s="714"/>
      <c r="I56" s="78" t="s">
        <v>69</v>
      </c>
      <c r="J56" s="1"/>
    </row>
    <row r="57" spans="1:11" s="137" customFormat="1" ht="45" customHeight="1" x14ac:dyDescent="0.3">
      <c r="A57" s="2"/>
      <c r="B57" s="712" t="s">
        <v>505</v>
      </c>
      <c r="C57" s="526"/>
      <c r="D57" s="526"/>
      <c r="E57" s="526"/>
      <c r="F57" s="526"/>
      <c r="G57" s="713" t="str">
        <f>IFERROR(1-((E22-I36*2.3)*D22)/(E20*D20),"")</f>
        <v/>
      </c>
      <c r="H57" s="713"/>
      <c r="I57" s="78" t="s">
        <v>547</v>
      </c>
      <c r="J57" s="1"/>
    </row>
    <row r="58" spans="1:11" s="137" customFormat="1" ht="30" customHeight="1" x14ac:dyDescent="0.3">
      <c r="A58" s="2"/>
      <c r="B58" s="712" t="s">
        <v>507</v>
      </c>
      <c r="C58" s="526"/>
      <c r="D58" s="526"/>
      <c r="E58" s="526"/>
      <c r="F58" s="526"/>
      <c r="G58" s="714">
        <f>(D20*E40-D22*G40)*0.0036</f>
        <v>0</v>
      </c>
      <c r="H58" s="714"/>
      <c r="I58" s="78" t="s">
        <v>66</v>
      </c>
      <c r="J58" s="1"/>
    </row>
    <row r="59" spans="1:11" s="137" customFormat="1" ht="30" customHeight="1" thickBot="1" x14ac:dyDescent="0.35">
      <c r="A59" s="2"/>
      <c r="B59" s="715" t="s">
        <v>508</v>
      </c>
      <c r="C59" s="528"/>
      <c r="D59" s="528"/>
      <c r="E59" s="528"/>
      <c r="F59" s="528"/>
      <c r="G59" s="716">
        <f>(D20*I20-I22*D22)/1000</f>
        <v>0</v>
      </c>
      <c r="H59" s="716"/>
      <c r="I59" s="129" t="s">
        <v>68</v>
      </c>
      <c r="J59" s="1"/>
    </row>
    <row r="60" spans="1:11" s="137" customFormat="1" ht="30" customHeight="1" x14ac:dyDescent="0.3">
      <c r="A60" s="2"/>
      <c r="B60" s="168"/>
      <c r="C60" s="710" t="str">
        <f>IF(OR(G56&lt;0,G58&lt;0,G57&lt;0.3),"FIGYELEM! A negatív előjelű értékek miatt az adatok felülvizsgálata szükséges!", "")</f>
        <v/>
      </c>
      <c r="D60" s="710"/>
      <c r="E60" s="710"/>
      <c r="F60" s="710"/>
      <c r="G60" s="710"/>
      <c r="H60" s="710"/>
      <c r="I60" s="710"/>
      <c r="J60" s="1"/>
    </row>
    <row r="61" spans="1:11" s="137" customFormat="1" x14ac:dyDescent="0.3">
      <c r="A61" s="2"/>
      <c r="B61" s="2"/>
      <c r="C61" s="1"/>
      <c r="D61" s="1"/>
      <c r="E61" s="1"/>
      <c r="F61" s="1"/>
      <c r="G61" s="1"/>
      <c r="H61" s="1"/>
      <c r="I61" s="1"/>
      <c r="J61" s="1"/>
    </row>
    <row r="62" spans="1:11" s="137" customFormat="1" ht="23.25" customHeight="1" x14ac:dyDescent="0.3">
      <c r="A62" s="379" t="s">
        <v>32</v>
      </c>
      <c r="B62" s="379"/>
      <c r="C62" s="709"/>
      <c r="D62" s="709"/>
      <c r="E62" s="709"/>
      <c r="F62" s="1"/>
      <c r="G62" s="1"/>
      <c r="H62" s="1"/>
      <c r="I62" s="1"/>
      <c r="J62" s="2"/>
    </row>
    <row r="63" spans="1:11" s="137" customFormat="1" x14ac:dyDescent="0.3">
      <c r="A63" s="2"/>
      <c r="B63" s="2"/>
      <c r="C63" s="1"/>
      <c r="D63" s="1"/>
      <c r="E63" s="1"/>
      <c r="F63" s="1"/>
      <c r="G63" s="15"/>
      <c r="H63" s="1"/>
      <c r="I63" s="1"/>
      <c r="J63" s="1"/>
    </row>
    <row r="64" spans="1:11" s="137" customFormat="1" x14ac:dyDescent="0.3">
      <c r="A64" s="2"/>
      <c r="B64" s="2"/>
      <c r="C64" s="1"/>
      <c r="D64" s="9"/>
      <c r="E64" s="9"/>
      <c r="F64" s="9"/>
      <c r="G64" s="705"/>
      <c r="H64" s="705"/>
      <c r="I64" s="705"/>
      <c r="J64" s="1"/>
    </row>
    <row r="65" spans="1:10" s="137" customFormat="1" x14ac:dyDescent="0.3">
      <c r="A65" s="2"/>
      <c r="B65" s="2"/>
      <c r="C65" s="1"/>
      <c r="D65" s="1"/>
      <c r="E65" s="1"/>
      <c r="F65" s="1"/>
      <c r="G65" s="711" t="str">
        <f>C46</f>
        <v/>
      </c>
      <c r="H65" s="711"/>
      <c r="I65" s="711"/>
      <c r="J65" s="18"/>
    </row>
    <row r="66" spans="1:10" s="137" customFormat="1" ht="15" customHeight="1" x14ac:dyDescent="0.3">
      <c r="A66" s="2"/>
      <c r="B66" s="2"/>
      <c r="C66" s="1"/>
      <c r="D66" s="1"/>
      <c r="E66" s="1"/>
      <c r="F66" s="1"/>
      <c r="G66" s="667" t="s">
        <v>335</v>
      </c>
      <c r="H66" s="667"/>
      <c r="I66" s="667"/>
      <c r="J66" s="17"/>
    </row>
    <row r="67" spans="1:10" s="137" customFormat="1" x14ac:dyDescent="0.3">
      <c r="A67" s="2"/>
      <c r="B67" s="1"/>
      <c r="C67" s="3"/>
      <c r="D67" s="3"/>
      <c r="E67" s="3"/>
      <c r="F67" s="3"/>
      <c r="G67" s="3"/>
      <c r="H67" s="3"/>
      <c r="I67" s="3"/>
      <c r="J67" s="2"/>
    </row>
    <row r="68" spans="1:10" s="137" customFormat="1" x14ac:dyDescent="0.3">
      <c r="A68" s="2"/>
      <c r="B68" s="1"/>
      <c r="C68" s="3"/>
      <c r="D68" s="3"/>
      <c r="E68" s="3"/>
      <c r="F68" s="3"/>
      <c r="G68" s="3"/>
      <c r="H68" s="3"/>
      <c r="I68" s="3"/>
      <c r="J68" s="2"/>
    </row>
    <row r="69" spans="1:10" s="137" customFormat="1" x14ac:dyDescent="0.3">
      <c r="A69" s="2"/>
      <c r="B69" s="349" t="s">
        <v>1</v>
      </c>
      <c r="C69" s="349"/>
      <c r="D69" s="168"/>
      <c r="E69" s="168"/>
      <c r="F69" s="168"/>
      <c r="G69" s="1"/>
      <c r="H69" s="1"/>
      <c r="I69" s="7"/>
      <c r="J69" s="2"/>
    </row>
    <row r="70" spans="1:10" s="137" customFormat="1" ht="15" customHeight="1" x14ac:dyDescent="0.3">
      <c r="A70" s="2"/>
      <c r="B70" s="8"/>
      <c r="C70" s="708" t="str">
        <f>+IF(ISBLANK(F14),"",F14)</f>
        <v xml:space="preserve">Ablak Antal </v>
      </c>
      <c r="D70" s="708"/>
      <c r="E70" s="708"/>
      <c r="F70" s="349" t="s">
        <v>76</v>
      </c>
      <c r="G70" s="349"/>
      <c r="H70" s="349"/>
      <c r="I70" s="349"/>
      <c r="J70" s="2"/>
    </row>
    <row r="71" spans="1:10" s="137" customFormat="1" ht="34.5" customHeight="1" x14ac:dyDescent="0.3">
      <c r="A71" s="2"/>
      <c r="B71" s="1"/>
      <c r="C71" s="349" t="s">
        <v>47</v>
      </c>
      <c r="D71" s="349"/>
      <c r="E71" s="349"/>
      <c r="F71" s="349"/>
      <c r="G71" s="349"/>
      <c r="H71" s="349"/>
      <c r="I71" s="349"/>
      <c r="J71" s="2"/>
    </row>
    <row r="72" spans="1:10" s="137" customFormat="1" x14ac:dyDescent="0.3">
      <c r="A72" s="2"/>
      <c r="B72" s="529"/>
      <c r="C72" s="529"/>
      <c r="D72" s="177"/>
      <c r="E72" s="177"/>
      <c r="F72" s="177"/>
      <c r="G72" s="1"/>
      <c r="H72" s="1"/>
      <c r="I72" s="1"/>
      <c r="J72" s="2"/>
    </row>
    <row r="73" spans="1:10" s="137" customFormat="1" ht="23.25" customHeight="1" x14ac:dyDescent="0.3">
      <c r="A73" s="379" t="s">
        <v>32</v>
      </c>
      <c r="B73" s="379"/>
      <c r="C73" s="709"/>
      <c r="D73" s="709"/>
      <c r="E73" s="709"/>
      <c r="F73" s="1"/>
      <c r="G73" s="1"/>
      <c r="H73" s="1"/>
      <c r="I73" s="1"/>
      <c r="J73" s="2"/>
    </row>
    <row r="74" spans="1:10" s="137" customFormat="1" x14ac:dyDescent="0.3">
      <c r="A74" s="2"/>
      <c r="B74" s="1"/>
      <c r="C74" s="1"/>
      <c r="D74" s="1"/>
      <c r="E74" s="1"/>
      <c r="F74" s="1"/>
      <c r="G74" s="705"/>
      <c r="H74" s="705"/>
      <c r="I74" s="705"/>
      <c r="J74" s="2"/>
    </row>
    <row r="75" spans="1:10" s="137" customFormat="1" ht="15" customHeight="1" x14ac:dyDescent="0.3">
      <c r="A75" s="2"/>
      <c r="B75" s="1"/>
      <c r="C75" s="3"/>
      <c r="D75" s="3"/>
      <c r="E75" s="3"/>
      <c r="F75" s="3"/>
      <c r="G75" s="706" t="str">
        <f>+IF(ISBLANK(F14),"",F14)</f>
        <v xml:space="preserve">Ablak Antal </v>
      </c>
      <c r="H75" s="706"/>
      <c r="I75" s="706"/>
      <c r="J75" s="2"/>
    </row>
    <row r="76" spans="1:10" s="137" customFormat="1" ht="14.55" customHeight="1" x14ac:dyDescent="0.3">
      <c r="A76" s="2"/>
      <c r="B76" s="1"/>
      <c r="C76" s="3"/>
      <c r="D76" s="3"/>
      <c r="E76" s="3"/>
      <c r="F76" s="3"/>
      <c r="G76" s="379" t="s">
        <v>77</v>
      </c>
      <c r="H76" s="379"/>
      <c r="I76" s="379"/>
      <c r="J76" s="2"/>
    </row>
    <row r="77" spans="1:10" s="137" customFormat="1" x14ac:dyDescent="0.3">
      <c r="A77" s="2"/>
      <c r="B77" s="1"/>
      <c r="C77" s="3"/>
      <c r="D77" s="3"/>
      <c r="E77" s="3"/>
      <c r="F77" s="3"/>
      <c r="G77" s="379"/>
      <c r="H77" s="379"/>
      <c r="I77" s="379"/>
      <c r="J77" s="2"/>
    </row>
    <row r="78" spans="1:10" s="137" customFormat="1" hidden="1" x14ac:dyDescent="0.3">
      <c r="A78" s="9"/>
      <c r="B78" s="9"/>
      <c r="C78" s="9"/>
      <c r="D78" s="9"/>
      <c r="E78" s="9"/>
      <c r="F78" s="9"/>
      <c r="G78" s="9"/>
      <c r="H78" s="9"/>
      <c r="I78" s="9"/>
      <c r="J78" s="9"/>
    </row>
    <row r="79" spans="1:10" s="137" customFormat="1" hidden="1" x14ac:dyDescent="0.3">
      <c r="A79" s="9"/>
      <c r="B79" s="9"/>
      <c r="C79" s="9"/>
      <c r="D79" s="9"/>
      <c r="E79" s="9"/>
      <c r="F79" s="9"/>
      <c r="G79" s="9"/>
      <c r="H79" s="9"/>
      <c r="I79" s="9"/>
      <c r="J79" s="9"/>
    </row>
    <row r="80" spans="1:10" s="137" customFormat="1" hidden="1" x14ac:dyDescent="0.3">
      <c r="A80" s="9"/>
      <c r="B80" s="9"/>
      <c r="C80" s="9"/>
      <c r="D80" s="9"/>
      <c r="E80" s="9"/>
      <c r="F80" s="9"/>
      <c r="G80" s="9"/>
      <c r="H80" s="9"/>
      <c r="I80" s="9"/>
      <c r="J80" s="9"/>
    </row>
    <row r="81" spans="1:10" s="137" customFormat="1" hidden="1" x14ac:dyDescent="0.3">
      <c r="A81" s="9"/>
      <c r="B81" s="9"/>
      <c r="C81" s="9"/>
      <c r="D81" s="9"/>
      <c r="E81" s="9"/>
      <c r="F81" s="9"/>
      <c r="G81" s="9"/>
      <c r="H81" s="9"/>
      <c r="I81" s="9"/>
      <c r="J81" s="9"/>
    </row>
    <row r="82" spans="1:10" s="137" customFormat="1" hidden="1" x14ac:dyDescent="0.3">
      <c r="A82" s="9"/>
      <c r="B82" s="9"/>
      <c r="C82" s="9"/>
      <c r="D82" s="9"/>
      <c r="E82" s="9"/>
      <c r="F82" s="9"/>
      <c r="G82" s="9"/>
      <c r="H82" s="9"/>
      <c r="I82" s="9"/>
      <c r="J82" s="9"/>
    </row>
    <row r="83" spans="1:10" s="137" customFormat="1" hidden="1" x14ac:dyDescent="0.3">
      <c r="A83" s="9"/>
      <c r="B83" s="9"/>
      <c r="C83" s="9"/>
      <c r="D83" s="9"/>
      <c r="E83" s="9"/>
      <c r="F83" s="9"/>
      <c r="G83" s="9"/>
      <c r="H83" s="9"/>
      <c r="I83" s="9"/>
      <c r="J83" s="9"/>
    </row>
    <row r="84" spans="1:10" s="137" customFormat="1" hidden="1" x14ac:dyDescent="0.3">
      <c r="A84" s="9"/>
      <c r="B84" s="9"/>
      <c r="C84" s="9"/>
      <c r="D84" s="9"/>
      <c r="E84" s="9"/>
      <c r="F84" s="9"/>
      <c r="G84" s="9"/>
      <c r="H84" s="9"/>
      <c r="I84" s="9"/>
      <c r="J84" s="9"/>
    </row>
    <row r="85" spans="1:10" s="137" customFormat="1" hidden="1" x14ac:dyDescent="0.3">
      <c r="A85" s="9"/>
      <c r="B85" s="9"/>
      <c r="C85" s="9"/>
      <c r="D85" s="9"/>
      <c r="E85" s="9"/>
      <c r="F85" s="9"/>
      <c r="G85" s="9"/>
      <c r="H85" s="9"/>
      <c r="I85" s="9"/>
      <c r="J85" s="9"/>
    </row>
    <row r="86" spans="1:10" s="137" customFormat="1" hidden="1" x14ac:dyDescent="0.3">
      <c r="A86" s="9"/>
      <c r="B86" s="9"/>
      <c r="C86" s="9"/>
      <c r="D86" s="9"/>
      <c r="E86" s="9"/>
      <c r="F86" s="9"/>
      <c r="G86" s="9"/>
      <c r="H86" s="9"/>
      <c r="I86" s="9"/>
      <c r="J86" s="9"/>
    </row>
    <row r="87" spans="1:10" s="137" customFormat="1" hidden="1" x14ac:dyDescent="0.3">
      <c r="A87" s="9"/>
      <c r="B87" s="9"/>
      <c r="C87" s="9"/>
      <c r="D87" s="9"/>
      <c r="E87" s="9"/>
      <c r="F87" s="9"/>
      <c r="G87" s="9"/>
      <c r="H87" s="9"/>
      <c r="I87" s="9"/>
      <c r="J87" s="9"/>
    </row>
    <row r="88" spans="1:10" s="137" customFormat="1" hidden="1" x14ac:dyDescent="0.3">
      <c r="A88" s="9"/>
      <c r="B88" s="9"/>
      <c r="C88" s="9"/>
      <c r="D88" s="9"/>
      <c r="E88" s="9"/>
      <c r="F88" s="9"/>
      <c r="G88" s="9"/>
      <c r="H88" s="9"/>
      <c r="I88" s="9"/>
      <c r="J88" s="9"/>
    </row>
    <row r="89" spans="1:10" s="137" customFormat="1" hidden="1" x14ac:dyDescent="0.3">
      <c r="A89" s="9"/>
      <c r="B89" s="9"/>
      <c r="C89" s="9"/>
      <c r="D89" s="9"/>
      <c r="E89" s="9"/>
      <c r="F89" s="9"/>
      <c r="G89" s="9"/>
      <c r="H89" s="9"/>
      <c r="I89" s="9"/>
      <c r="J89" s="9"/>
    </row>
    <row r="90" spans="1:10" s="137" customFormat="1" hidden="1" x14ac:dyDescent="0.3">
      <c r="A90" s="9"/>
      <c r="B90" s="9"/>
      <c r="C90" s="9"/>
      <c r="D90" s="9"/>
      <c r="E90" s="9"/>
      <c r="F90" s="9"/>
      <c r="G90" s="9"/>
      <c r="H90" s="9"/>
      <c r="I90" s="9"/>
      <c r="J90" s="9"/>
    </row>
    <row r="91" spans="1:10" s="137" customFormat="1" hidden="1" x14ac:dyDescent="0.3">
      <c r="A91" s="9"/>
      <c r="B91" s="9"/>
      <c r="C91" s="9"/>
      <c r="D91" s="9"/>
      <c r="E91" s="9"/>
      <c r="F91" s="9"/>
      <c r="G91" s="9"/>
      <c r="H91" s="9"/>
      <c r="I91" s="9"/>
      <c r="J91" s="9"/>
    </row>
    <row r="92" spans="1:10" s="137" customFormat="1" hidden="1" x14ac:dyDescent="0.3">
      <c r="A92" s="9"/>
      <c r="B92" s="9"/>
      <c r="C92" s="9"/>
      <c r="D92" s="9"/>
      <c r="E92" s="9"/>
      <c r="F92" s="9"/>
      <c r="G92" s="9"/>
      <c r="H92" s="9"/>
      <c r="I92" s="9"/>
      <c r="J92" s="9"/>
    </row>
    <row r="93" spans="1:10" s="137" customFormat="1" hidden="1" x14ac:dyDescent="0.3">
      <c r="A93" s="9"/>
      <c r="B93" s="9"/>
      <c r="C93" s="9"/>
      <c r="D93" s="9"/>
      <c r="E93" s="9"/>
      <c r="F93" s="9"/>
      <c r="G93" s="9"/>
      <c r="H93" s="9"/>
      <c r="I93" s="9"/>
      <c r="J93" s="9"/>
    </row>
    <row r="94" spans="1:10" s="137" customFormat="1" hidden="1" x14ac:dyDescent="0.3">
      <c r="A94" s="9"/>
      <c r="B94" s="9"/>
      <c r="C94" s="9"/>
      <c r="D94" s="9"/>
      <c r="E94" s="9"/>
      <c r="F94" s="9"/>
      <c r="G94" s="9"/>
      <c r="H94" s="9"/>
      <c r="I94" s="9"/>
      <c r="J94" s="9"/>
    </row>
    <row r="95" spans="1:10" s="137" customFormat="1" hidden="1" x14ac:dyDescent="0.3">
      <c r="A95" s="9"/>
      <c r="B95" s="9"/>
      <c r="C95" s="9"/>
      <c r="D95" s="9"/>
      <c r="E95" s="9"/>
      <c r="F95" s="9"/>
      <c r="G95" s="9"/>
      <c r="H95" s="9"/>
      <c r="I95" s="9"/>
      <c r="J95" s="9"/>
    </row>
    <row r="96" spans="1:10" s="137" customFormat="1" hidden="1" x14ac:dyDescent="0.3">
      <c r="A96" s="9"/>
      <c r="B96" s="9"/>
      <c r="C96" s="9"/>
      <c r="D96" s="9"/>
      <c r="E96" s="9"/>
      <c r="F96" s="9"/>
      <c r="G96" s="9"/>
      <c r="H96" s="9"/>
      <c r="I96" s="9"/>
      <c r="J96" s="9"/>
    </row>
    <row r="97" spans="1:10" s="137" customFormat="1" hidden="1" x14ac:dyDescent="0.3">
      <c r="A97" s="9"/>
      <c r="B97" s="9"/>
      <c r="C97" s="9"/>
      <c r="D97" s="9"/>
      <c r="E97" s="9"/>
      <c r="F97" s="9"/>
      <c r="G97" s="9"/>
      <c r="H97" s="9"/>
      <c r="I97" s="9"/>
      <c r="J97" s="9"/>
    </row>
    <row r="98" spans="1:10" s="137" customFormat="1" hidden="1" x14ac:dyDescent="0.3">
      <c r="A98" s="9"/>
      <c r="B98" s="9"/>
      <c r="C98" s="9"/>
      <c r="D98" s="9"/>
      <c r="E98" s="9"/>
      <c r="F98" s="9"/>
      <c r="G98" s="9"/>
      <c r="H98" s="9"/>
      <c r="I98" s="9"/>
      <c r="J98" s="9"/>
    </row>
    <row r="99" spans="1:10" s="137" customFormat="1" hidden="1" x14ac:dyDescent="0.3">
      <c r="A99" s="9"/>
      <c r="B99" s="9"/>
      <c r="C99" s="9"/>
      <c r="D99" s="9"/>
      <c r="E99" s="9"/>
      <c r="F99" s="9"/>
      <c r="G99" s="9"/>
      <c r="H99" s="9"/>
      <c r="I99" s="9"/>
      <c r="J99" s="9"/>
    </row>
    <row r="100" spans="1:10" s="137" customFormat="1" hidden="1" x14ac:dyDescent="0.3">
      <c r="A100" s="9"/>
      <c r="B100" s="9"/>
      <c r="C100" s="9"/>
      <c r="D100" s="9"/>
      <c r="E100" s="9"/>
      <c r="F100" s="9"/>
      <c r="G100" s="9"/>
      <c r="H100" s="9"/>
      <c r="I100" s="9"/>
      <c r="J100" s="9"/>
    </row>
    <row r="101" spans="1:10" s="137" customFormat="1" hidden="1" x14ac:dyDescent="0.3">
      <c r="A101" s="9"/>
      <c r="B101" s="9"/>
      <c r="C101" s="9"/>
      <c r="D101" s="9"/>
      <c r="E101" s="9"/>
      <c r="F101" s="9"/>
      <c r="G101" s="9"/>
      <c r="H101" s="9"/>
      <c r="I101" s="9"/>
      <c r="J101" s="9"/>
    </row>
    <row r="102" spans="1:10" s="137" customFormat="1" hidden="1" x14ac:dyDescent="0.3">
      <c r="A102" s="9"/>
      <c r="B102" s="9"/>
      <c r="C102" s="9"/>
      <c r="D102" s="9"/>
      <c r="E102" s="9"/>
      <c r="F102" s="9"/>
      <c r="G102" s="9"/>
      <c r="H102" s="9"/>
      <c r="I102" s="9"/>
      <c r="J102" s="9"/>
    </row>
    <row r="103" spans="1:10" s="137" customFormat="1" hidden="1" x14ac:dyDescent="0.3">
      <c r="A103" s="9"/>
      <c r="B103" s="9"/>
      <c r="C103" s="9"/>
      <c r="D103" s="9"/>
      <c r="E103" s="9"/>
      <c r="F103" s="9"/>
      <c r="G103" s="9"/>
      <c r="H103" s="9"/>
      <c r="I103" s="9"/>
      <c r="J103" s="9"/>
    </row>
    <row r="104" spans="1:10" s="137" customFormat="1" hidden="1" x14ac:dyDescent="0.3">
      <c r="A104" s="9"/>
      <c r="B104" s="9"/>
      <c r="C104" s="9"/>
      <c r="D104" s="9"/>
      <c r="E104" s="9"/>
      <c r="F104" s="9"/>
      <c r="G104" s="9"/>
      <c r="H104" s="9"/>
      <c r="I104" s="9"/>
      <c r="J104" s="9"/>
    </row>
    <row r="105" spans="1:10" s="137" customFormat="1" hidden="1" x14ac:dyDescent="0.3">
      <c r="A105" s="9"/>
      <c r="B105" s="9"/>
      <c r="C105" s="9"/>
      <c r="D105" s="9"/>
      <c r="E105" s="9"/>
      <c r="F105" s="9"/>
      <c r="G105" s="9"/>
      <c r="H105" s="9"/>
      <c r="I105" s="9"/>
      <c r="J105" s="9"/>
    </row>
    <row r="106" spans="1:10" s="137" customFormat="1" hidden="1" x14ac:dyDescent="0.3">
      <c r="A106" s="9"/>
      <c r="B106" s="9"/>
      <c r="C106" s="9"/>
      <c r="D106" s="9"/>
      <c r="E106" s="9"/>
      <c r="F106" s="9"/>
      <c r="G106" s="9"/>
      <c r="H106" s="9"/>
      <c r="I106" s="9"/>
      <c r="J106" s="9"/>
    </row>
    <row r="107" spans="1:10" s="137" customFormat="1" hidden="1" x14ac:dyDescent="0.3">
      <c r="A107" s="9"/>
      <c r="B107" s="9"/>
      <c r="C107" s="9"/>
      <c r="D107" s="9"/>
      <c r="E107" s="9"/>
      <c r="F107" s="9"/>
      <c r="G107" s="9"/>
      <c r="H107" s="9"/>
      <c r="I107" s="9"/>
      <c r="J107" s="9"/>
    </row>
    <row r="108" spans="1:10" s="137" customFormat="1" hidden="1" x14ac:dyDescent="0.3">
      <c r="A108" s="9"/>
      <c r="B108" s="9"/>
      <c r="C108" s="9"/>
      <c r="D108" s="9"/>
      <c r="E108" s="9"/>
      <c r="F108" s="9"/>
      <c r="G108" s="9"/>
      <c r="H108" s="9"/>
      <c r="I108" s="9"/>
      <c r="J108" s="9"/>
    </row>
    <row r="109" spans="1:10" s="137" customFormat="1" hidden="1" x14ac:dyDescent="0.3">
      <c r="A109" s="9"/>
      <c r="B109" s="9"/>
      <c r="C109" s="9"/>
      <c r="D109" s="9"/>
      <c r="E109" s="9"/>
      <c r="F109" s="9"/>
      <c r="G109" s="9"/>
      <c r="H109" s="9"/>
      <c r="I109" s="9"/>
      <c r="J109" s="9"/>
    </row>
    <row r="110" spans="1:10" s="137" customFormat="1" hidden="1" x14ac:dyDescent="0.3">
      <c r="A110" s="9"/>
      <c r="B110" s="9"/>
      <c r="C110" s="9"/>
      <c r="D110" s="9"/>
      <c r="E110" s="9"/>
      <c r="F110" s="9"/>
      <c r="G110" s="9"/>
      <c r="H110" s="9"/>
      <c r="I110" s="9"/>
      <c r="J110" s="9"/>
    </row>
    <row r="111" spans="1:10" s="137" customFormat="1" hidden="1" x14ac:dyDescent="0.3">
      <c r="A111" s="9"/>
      <c r="B111" s="9"/>
      <c r="C111" s="9"/>
      <c r="D111" s="9"/>
      <c r="E111" s="9"/>
      <c r="F111" s="9"/>
      <c r="G111" s="9"/>
      <c r="H111" s="9"/>
      <c r="I111" s="9"/>
      <c r="J111" s="9"/>
    </row>
    <row r="112" spans="1:10" s="137" customFormat="1" hidden="1" x14ac:dyDescent="0.3">
      <c r="A112" s="9"/>
      <c r="B112" s="9"/>
      <c r="C112" s="9"/>
      <c r="D112" s="9"/>
      <c r="E112" s="9"/>
      <c r="F112" s="9"/>
      <c r="G112" s="9"/>
      <c r="H112" s="9"/>
      <c r="I112" s="9"/>
      <c r="J112" s="9"/>
    </row>
    <row r="113" spans="1:10" s="137" customFormat="1" hidden="1" x14ac:dyDescent="0.3">
      <c r="A113" s="9"/>
      <c r="B113" s="9"/>
      <c r="C113" s="9"/>
      <c r="D113" s="9"/>
      <c r="E113" s="9"/>
      <c r="F113" s="9"/>
      <c r="G113" s="9"/>
      <c r="H113" s="9"/>
      <c r="I113" s="9"/>
      <c r="J113" s="9"/>
    </row>
    <row r="114" spans="1:10" s="137" customFormat="1" hidden="1" x14ac:dyDescent="0.3">
      <c r="A114" s="9"/>
      <c r="B114" s="9"/>
      <c r="C114" s="9"/>
      <c r="D114" s="9"/>
      <c r="E114" s="9"/>
      <c r="F114" s="9"/>
      <c r="G114" s="9"/>
      <c r="H114" s="9"/>
      <c r="I114" s="9"/>
      <c r="J114" s="9"/>
    </row>
    <row r="115" spans="1:10" s="137" customFormat="1" hidden="1" x14ac:dyDescent="0.3">
      <c r="A115" s="9"/>
      <c r="B115" s="9"/>
      <c r="C115" s="9"/>
      <c r="D115" s="9"/>
      <c r="E115" s="9"/>
      <c r="F115" s="9"/>
      <c r="G115" s="9"/>
      <c r="H115" s="9"/>
      <c r="I115" s="9"/>
      <c r="J115" s="9"/>
    </row>
    <row r="116" spans="1:10" s="137" customFormat="1" hidden="1" x14ac:dyDescent="0.3">
      <c r="A116" s="9"/>
      <c r="B116" s="9"/>
      <c r="C116" s="9"/>
      <c r="D116" s="9"/>
      <c r="E116" s="9"/>
      <c r="F116" s="9"/>
      <c r="G116" s="9"/>
      <c r="H116" s="9"/>
      <c r="I116" s="9"/>
      <c r="J116" s="9"/>
    </row>
    <row r="117" spans="1:10" s="137" customFormat="1" hidden="1" x14ac:dyDescent="0.3">
      <c r="A117" s="9"/>
      <c r="B117" s="9"/>
      <c r="C117" s="9"/>
      <c r="D117" s="9"/>
      <c r="E117" s="9"/>
      <c r="F117" s="9"/>
      <c r="G117" s="9"/>
      <c r="H117" s="9"/>
      <c r="I117" s="9"/>
      <c r="J117" s="9"/>
    </row>
    <row r="118" spans="1:10" s="137" customFormat="1" hidden="1" x14ac:dyDescent="0.3">
      <c r="A118" s="9"/>
      <c r="B118" s="9"/>
      <c r="C118" s="9"/>
      <c r="D118" s="9"/>
      <c r="E118" s="9"/>
      <c r="F118" s="9"/>
      <c r="G118" s="9"/>
      <c r="H118" s="9"/>
      <c r="I118" s="9"/>
      <c r="J118" s="9"/>
    </row>
    <row r="119" spans="1:10" s="137" customFormat="1" hidden="1" x14ac:dyDescent="0.3">
      <c r="A119" s="9"/>
      <c r="B119" s="9"/>
      <c r="C119" s="9"/>
      <c r="D119" s="9"/>
      <c r="E119" s="9"/>
      <c r="F119" s="9"/>
      <c r="G119" s="9"/>
      <c r="H119" s="9"/>
      <c r="I119" s="9"/>
      <c r="J119" s="9"/>
    </row>
    <row r="120" spans="1:10" s="137" customFormat="1" hidden="1" x14ac:dyDescent="0.3">
      <c r="A120" s="9"/>
      <c r="B120" s="9"/>
      <c r="C120" s="9"/>
      <c r="D120" s="9"/>
      <c r="E120" s="9"/>
      <c r="F120" s="9"/>
      <c r="G120" s="9"/>
      <c r="H120" s="9"/>
      <c r="I120" s="9"/>
      <c r="J120" s="9"/>
    </row>
    <row r="121" spans="1:10" s="137" customFormat="1" hidden="1" x14ac:dyDescent="0.3">
      <c r="A121" s="9"/>
      <c r="B121" s="9"/>
      <c r="C121" s="9"/>
      <c r="D121" s="9"/>
      <c r="E121" s="9"/>
      <c r="F121" s="9"/>
      <c r="G121" s="9"/>
      <c r="H121" s="9"/>
      <c r="I121" s="9"/>
      <c r="J121" s="9"/>
    </row>
    <row r="122" spans="1:10" s="137" customFormat="1" hidden="1" x14ac:dyDescent="0.3">
      <c r="A122" s="9"/>
      <c r="B122" s="9"/>
      <c r="C122" s="9"/>
      <c r="D122" s="9"/>
      <c r="E122" s="9"/>
      <c r="F122" s="9"/>
      <c r="G122" s="9"/>
      <c r="H122" s="9"/>
      <c r="I122" s="9"/>
      <c r="J122" s="9"/>
    </row>
    <row r="123" spans="1:10" s="137" customFormat="1" hidden="1" x14ac:dyDescent="0.3">
      <c r="A123" s="9"/>
      <c r="B123" s="9"/>
      <c r="C123" s="9"/>
      <c r="D123" s="9"/>
      <c r="E123" s="9"/>
      <c r="F123" s="9"/>
      <c r="G123" s="9"/>
      <c r="H123" s="9"/>
      <c r="I123" s="9"/>
      <c r="J123" s="9"/>
    </row>
    <row r="124" spans="1:10" s="137" customFormat="1" hidden="1" x14ac:dyDescent="0.3">
      <c r="A124" s="9"/>
      <c r="B124" s="9"/>
      <c r="C124" s="9"/>
      <c r="D124" s="9"/>
      <c r="E124" s="9"/>
      <c r="F124" s="9"/>
      <c r="G124" s="9"/>
      <c r="H124" s="9"/>
      <c r="I124" s="9"/>
      <c r="J124" s="9"/>
    </row>
    <row r="125" spans="1:10" s="137" customFormat="1" hidden="1" x14ac:dyDescent="0.3">
      <c r="A125" s="9"/>
      <c r="B125" s="9"/>
      <c r="C125" s="9"/>
      <c r="D125" s="9"/>
      <c r="E125" s="9"/>
      <c r="F125" s="9"/>
      <c r="G125" s="9"/>
      <c r="H125" s="9"/>
      <c r="I125" s="9"/>
      <c r="J125" s="9"/>
    </row>
    <row r="126" spans="1:10" s="137" customFormat="1" hidden="1" x14ac:dyDescent="0.3">
      <c r="A126" s="9"/>
      <c r="B126" s="9"/>
      <c r="C126" s="9"/>
      <c r="D126" s="9"/>
      <c r="E126" s="9"/>
      <c r="F126" s="9"/>
      <c r="G126" s="9"/>
      <c r="H126" s="9"/>
      <c r="I126" s="9"/>
      <c r="J126" s="9"/>
    </row>
    <row r="127" spans="1:10" s="137" customFormat="1" hidden="1" x14ac:dyDescent="0.3">
      <c r="A127" s="9"/>
      <c r="B127" s="9"/>
      <c r="C127" s="9"/>
      <c r="D127" s="9"/>
      <c r="E127" s="9"/>
      <c r="F127" s="9"/>
      <c r="G127" s="9"/>
      <c r="H127" s="9"/>
      <c r="I127" s="9"/>
      <c r="J127" s="9"/>
    </row>
    <row r="128" spans="1:10" s="137" customFormat="1" hidden="1" x14ac:dyDescent="0.3">
      <c r="A128" s="9"/>
      <c r="B128" s="9"/>
      <c r="C128" s="9"/>
      <c r="D128" s="9"/>
      <c r="E128" s="9"/>
      <c r="F128" s="9"/>
      <c r="G128" s="9"/>
      <c r="H128" s="9"/>
      <c r="I128" s="9"/>
      <c r="J128" s="9"/>
    </row>
    <row r="129" spans="1:10" s="137" customFormat="1" hidden="1" x14ac:dyDescent="0.3">
      <c r="A129" s="9"/>
      <c r="B129" s="9"/>
      <c r="C129" s="9"/>
      <c r="D129" s="9"/>
      <c r="E129" s="9"/>
      <c r="F129" s="9"/>
      <c r="G129" s="9"/>
      <c r="H129" s="9"/>
      <c r="I129" s="9"/>
      <c r="J129" s="9"/>
    </row>
    <row r="130" spans="1:10" s="137" customFormat="1" hidden="1" x14ac:dyDescent="0.3">
      <c r="A130" s="9"/>
      <c r="B130" s="9"/>
      <c r="C130" s="9"/>
      <c r="D130" s="9"/>
      <c r="E130" s="9"/>
      <c r="F130" s="9"/>
      <c r="G130" s="9"/>
      <c r="H130" s="9"/>
      <c r="I130" s="9"/>
      <c r="J130" s="9"/>
    </row>
    <row r="131" spans="1:10" s="137" customFormat="1" hidden="1" x14ac:dyDescent="0.3">
      <c r="A131" s="9"/>
      <c r="B131" s="9"/>
      <c r="C131" s="9"/>
      <c r="D131" s="9"/>
      <c r="E131" s="9"/>
      <c r="F131" s="9"/>
      <c r="G131" s="9"/>
      <c r="H131" s="9"/>
      <c r="I131" s="9"/>
      <c r="J131" s="9"/>
    </row>
    <row r="132" spans="1:10" s="137" customFormat="1" hidden="1" x14ac:dyDescent="0.3">
      <c r="A132" s="9"/>
      <c r="B132" s="9"/>
      <c r="C132" s="9"/>
      <c r="D132" s="9"/>
      <c r="E132" s="9"/>
      <c r="F132" s="9"/>
      <c r="G132" s="9"/>
      <c r="H132" s="9"/>
      <c r="I132" s="9"/>
      <c r="J132" s="9"/>
    </row>
    <row r="133" spans="1:10" s="137" customFormat="1" hidden="1" x14ac:dyDescent="0.3">
      <c r="A133" s="9"/>
      <c r="B133" s="9"/>
      <c r="C133" s="9"/>
      <c r="D133" s="9"/>
      <c r="E133" s="9"/>
      <c r="F133" s="9"/>
      <c r="G133" s="9"/>
      <c r="H133" s="9"/>
      <c r="I133" s="9"/>
      <c r="J133" s="9"/>
    </row>
    <row r="134" spans="1:10" s="137" customFormat="1" hidden="1" x14ac:dyDescent="0.3">
      <c r="A134" s="9"/>
      <c r="B134" s="9"/>
      <c r="C134" s="9"/>
      <c r="D134" s="9"/>
      <c r="E134" s="9"/>
      <c r="F134" s="9"/>
      <c r="G134" s="9"/>
      <c r="H134" s="9"/>
      <c r="I134" s="9"/>
      <c r="J134" s="9"/>
    </row>
    <row r="135" spans="1:10" s="137" customFormat="1" hidden="1" x14ac:dyDescent="0.3">
      <c r="A135" s="9"/>
      <c r="B135" s="9"/>
      <c r="C135" s="9"/>
      <c r="D135" s="9"/>
      <c r="E135" s="9"/>
      <c r="F135" s="9"/>
      <c r="G135" s="9"/>
      <c r="H135" s="9"/>
      <c r="I135" s="9"/>
      <c r="J135" s="9"/>
    </row>
    <row r="136" spans="1:10" s="137" customFormat="1" hidden="1" x14ac:dyDescent="0.3">
      <c r="A136" s="9"/>
      <c r="B136" s="9"/>
      <c r="C136" s="9"/>
      <c r="D136" s="9"/>
      <c r="E136" s="9"/>
      <c r="F136" s="9"/>
      <c r="G136" s="9"/>
      <c r="H136" s="9"/>
      <c r="I136" s="9"/>
      <c r="J136" s="9"/>
    </row>
    <row r="137" spans="1:10" s="137" customFormat="1" hidden="1" x14ac:dyDescent="0.3">
      <c r="A137" s="9"/>
      <c r="B137" s="9"/>
      <c r="C137" s="9"/>
      <c r="D137" s="9"/>
      <c r="E137" s="9"/>
      <c r="F137" s="9"/>
      <c r="G137" s="9"/>
      <c r="H137" s="9"/>
      <c r="I137" s="9"/>
      <c r="J137" s="9"/>
    </row>
    <row r="138" spans="1:10" s="137" customFormat="1" hidden="1" x14ac:dyDescent="0.3">
      <c r="A138" s="9"/>
      <c r="B138" s="9"/>
      <c r="C138" s="9"/>
      <c r="D138" s="9"/>
      <c r="E138" s="9"/>
      <c r="F138" s="9"/>
      <c r="G138" s="9"/>
      <c r="H138" s="9"/>
      <c r="I138" s="9"/>
      <c r="J138" s="9"/>
    </row>
    <row r="139" spans="1:10" s="137" customFormat="1" hidden="1" x14ac:dyDescent="0.3">
      <c r="A139" s="9"/>
      <c r="B139" s="9"/>
      <c r="C139" s="9"/>
      <c r="D139" s="9"/>
      <c r="E139" s="9"/>
      <c r="F139" s="9"/>
      <c r="G139" s="9"/>
      <c r="H139" s="9"/>
      <c r="I139" s="9"/>
      <c r="J139" s="9"/>
    </row>
    <row r="140" spans="1:10" s="137" customFormat="1" hidden="1" x14ac:dyDescent="0.3">
      <c r="A140" s="9"/>
      <c r="B140" s="9"/>
      <c r="C140" s="9"/>
      <c r="D140" s="9"/>
      <c r="E140" s="9"/>
      <c r="F140" s="9"/>
      <c r="G140" s="9"/>
      <c r="H140" s="9"/>
      <c r="I140" s="9"/>
      <c r="J140" s="9"/>
    </row>
    <row r="141" spans="1:10" s="137" customFormat="1" hidden="1" x14ac:dyDescent="0.3">
      <c r="A141" s="9"/>
      <c r="B141" s="9"/>
      <c r="C141" s="9"/>
      <c r="D141" s="9"/>
      <c r="E141" s="9"/>
      <c r="F141" s="9"/>
      <c r="G141" s="9"/>
      <c r="H141" s="9"/>
      <c r="I141" s="9"/>
      <c r="J141" s="9"/>
    </row>
    <row r="142" spans="1:10" s="137" customFormat="1" hidden="1" x14ac:dyDescent="0.3">
      <c r="A142" s="9"/>
      <c r="B142" s="9"/>
      <c r="C142" s="9"/>
      <c r="D142" s="9"/>
      <c r="E142" s="9"/>
      <c r="F142" s="9"/>
      <c r="G142" s="9"/>
      <c r="H142" s="9"/>
      <c r="I142" s="9"/>
      <c r="J142" s="9"/>
    </row>
    <row r="143" spans="1:10" s="137" customFormat="1" hidden="1" x14ac:dyDescent="0.3">
      <c r="A143" s="9"/>
      <c r="B143" s="9"/>
      <c r="C143" s="9"/>
      <c r="D143" s="9"/>
      <c r="E143" s="9"/>
      <c r="F143" s="9"/>
      <c r="G143" s="9"/>
      <c r="H143" s="9"/>
      <c r="I143" s="9"/>
      <c r="J143" s="9"/>
    </row>
    <row r="144" spans="1:10" s="137" customFormat="1" hidden="1" x14ac:dyDescent="0.3">
      <c r="A144" s="9"/>
      <c r="B144" s="9"/>
      <c r="C144" s="9"/>
      <c r="D144" s="9"/>
      <c r="E144" s="9"/>
      <c r="F144" s="9"/>
      <c r="G144" s="9"/>
      <c r="H144" s="9"/>
      <c r="I144" s="9"/>
      <c r="J144" s="9"/>
    </row>
    <row r="145" spans="1:10" s="137" customFormat="1" hidden="1" x14ac:dyDescent="0.3">
      <c r="A145" s="9"/>
      <c r="B145" s="9"/>
      <c r="C145" s="9"/>
      <c r="D145" s="9"/>
      <c r="E145" s="9"/>
      <c r="F145" s="9"/>
      <c r="G145" s="9"/>
      <c r="H145" s="9"/>
      <c r="I145" s="9"/>
      <c r="J145" s="9"/>
    </row>
    <row r="146" spans="1:10" s="137" customFormat="1" hidden="1" x14ac:dyDescent="0.3">
      <c r="A146" s="9"/>
      <c r="B146" s="9"/>
      <c r="C146" s="9"/>
      <c r="D146" s="9"/>
      <c r="E146" s="9"/>
      <c r="F146" s="9"/>
      <c r="G146" s="9"/>
      <c r="H146" s="9"/>
      <c r="I146" s="9"/>
      <c r="J146" s="9"/>
    </row>
    <row r="147" spans="1:10" s="137" customFormat="1" hidden="1" x14ac:dyDescent="0.3">
      <c r="A147" s="9"/>
      <c r="B147" s="9"/>
      <c r="C147" s="9"/>
      <c r="D147" s="9"/>
      <c r="E147" s="9"/>
      <c r="F147" s="9"/>
      <c r="G147" s="9"/>
      <c r="H147" s="9"/>
      <c r="I147" s="9"/>
      <c r="J147" s="9"/>
    </row>
    <row r="148" spans="1:10" s="137" customFormat="1" hidden="1" x14ac:dyDescent="0.3">
      <c r="A148" s="9"/>
      <c r="B148" s="9"/>
      <c r="C148" s="9"/>
      <c r="D148" s="9"/>
      <c r="E148" s="9"/>
      <c r="F148" s="9"/>
      <c r="G148" s="9"/>
      <c r="H148" s="9"/>
      <c r="I148" s="9"/>
      <c r="J148" s="9"/>
    </row>
    <row r="149" spans="1:10" s="137" customFormat="1" hidden="1" x14ac:dyDescent="0.3">
      <c r="A149" s="9"/>
      <c r="B149" s="9"/>
      <c r="C149" s="9"/>
      <c r="D149" s="9"/>
      <c r="E149" s="9"/>
      <c r="F149" s="9"/>
      <c r="G149" s="9"/>
      <c r="H149" s="9"/>
      <c r="I149" s="9"/>
      <c r="J149" s="9"/>
    </row>
    <row r="150" spans="1:10" s="137" customFormat="1" hidden="1" x14ac:dyDescent="0.3">
      <c r="A150" s="9"/>
      <c r="B150" s="9"/>
      <c r="C150" s="9"/>
      <c r="D150" s="9"/>
      <c r="E150" s="9"/>
      <c r="F150" s="9"/>
      <c r="G150" s="9"/>
      <c r="H150" s="9"/>
      <c r="I150" s="9"/>
      <c r="J150" s="9"/>
    </row>
    <row r="151" spans="1:10" s="137" customFormat="1" hidden="1" x14ac:dyDescent="0.3">
      <c r="A151" s="9"/>
      <c r="B151" s="9"/>
      <c r="C151" s="9"/>
      <c r="D151" s="9"/>
      <c r="E151" s="9"/>
      <c r="F151" s="9"/>
      <c r="G151" s="9"/>
      <c r="H151" s="9"/>
      <c r="I151" s="9"/>
      <c r="J151" s="9"/>
    </row>
    <row r="152" spans="1:10" s="137" customFormat="1" hidden="1" x14ac:dyDescent="0.3">
      <c r="A152" s="9"/>
      <c r="B152" s="9"/>
      <c r="C152" s="9"/>
      <c r="D152" s="9"/>
      <c r="E152" s="9"/>
      <c r="F152" s="9"/>
      <c r="G152" s="9"/>
      <c r="H152" s="9"/>
      <c r="I152" s="9"/>
      <c r="J152" s="9"/>
    </row>
    <row r="153" spans="1:10" s="137" customFormat="1" hidden="1" x14ac:dyDescent="0.3">
      <c r="A153" s="9"/>
      <c r="B153" s="9"/>
      <c r="C153" s="9"/>
      <c r="D153" s="9"/>
      <c r="E153" s="9"/>
      <c r="F153" s="9"/>
      <c r="G153" s="9"/>
      <c r="H153" s="9"/>
      <c r="I153" s="9"/>
      <c r="J153" s="9"/>
    </row>
    <row r="154" spans="1:10" s="137" customFormat="1" hidden="1" x14ac:dyDescent="0.3">
      <c r="A154" s="9"/>
      <c r="B154" s="9"/>
      <c r="C154" s="9"/>
      <c r="D154" s="9"/>
      <c r="E154" s="9"/>
      <c r="F154" s="9"/>
      <c r="G154" s="9"/>
      <c r="H154" s="9"/>
      <c r="I154" s="9"/>
      <c r="J154" s="9"/>
    </row>
    <row r="155" spans="1:10" s="137" customFormat="1" hidden="1" x14ac:dyDescent="0.3">
      <c r="A155" s="9"/>
      <c r="B155" s="9"/>
      <c r="C155" s="9"/>
      <c r="D155" s="9"/>
      <c r="E155" s="9"/>
      <c r="F155" s="9"/>
      <c r="G155" s="9"/>
      <c r="H155" s="9"/>
      <c r="I155" s="9"/>
      <c r="J155" s="9"/>
    </row>
    <row r="156" spans="1:10" s="137" customFormat="1" hidden="1" x14ac:dyDescent="0.3">
      <c r="A156" s="9"/>
      <c r="B156" s="9"/>
      <c r="C156" s="9"/>
      <c r="D156" s="9"/>
      <c r="E156" s="9"/>
      <c r="F156" s="9"/>
      <c r="G156" s="9"/>
      <c r="H156" s="9"/>
      <c r="I156" s="9"/>
      <c r="J156" s="9"/>
    </row>
    <row r="157" spans="1:10" s="137" customFormat="1" hidden="1" x14ac:dyDescent="0.3">
      <c r="A157" s="9"/>
      <c r="B157" s="9"/>
      <c r="C157" s="9"/>
      <c r="D157" s="9"/>
      <c r="E157" s="9"/>
      <c r="F157" s="9"/>
      <c r="G157" s="9"/>
      <c r="H157" s="9"/>
      <c r="I157" s="9"/>
      <c r="J157" s="9"/>
    </row>
    <row r="158" spans="1:10" s="137" customFormat="1" hidden="1" x14ac:dyDescent="0.3">
      <c r="A158" s="9"/>
      <c r="B158" s="9"/>
      <c r="C158" s="9"/>
      <c r="D158" s="9"/>
      <c r="E158" s="9"/>
      <c r="F158" s="9"/>
      <c r="G158" s="9"/>
      <c r="H158" s="9"/>
      <c r="I158" s="9"/>
      <c r="J158" s="9"/>
    </row>
    <row r="159" spans="1:10" s="137" customFormat="1" hidden="1" x14ac:dyDescent="0.3">
      <c r="A159" s="9"/>
      <c r="B159" s="9"/>
      <c r="C159" s="9"/>
      <c r="D159" s="9"/>
      <c r="E159" s="9"/>
      <c r="F159" s="9"/>
      <c r="G159" s="9"/>
      <c r="H159" s="9"/>
      <c r="I159" s="9"/>
      <c r="J159" s="9"/>
    </row>
    <row r="160" spans="1:10" s="137" customFormat="1" hidden="1" x14ac:dyDescent="0.3">
      <c r="A160" s="9"/>
      <c r="B160" s="9"/>
      <c r="C160" s="9"/>
      <c r="D160" s="9"/>
      <c r="E160" s="9"/>
      <c r="F160" s="9"/>
      <c r="G160" s="9"/>
      <c r="H160" s="9"/>
      <c r="I160" s="9"/>
      <c r="J160" s="9"/>
    </row>
    <row r="161" spans="1:10" s="137" customFormat="1" hidden="1" x14ac:dyDescent="0.3">
      <c r="A161" s="9"/>
      <c r="B161" s="9"/>
      <c r="C161" s="9"/>
      <c r="D161" s="9"/>
      <c r="E161" s="9"/>
      <c r="F161" s="9"/>
      <c r="G161" s="9"/>
      <c r="H161" s="9"/>
      <c r="I161" s="9"/>
      <c r="J161" s="9"/>
    </row>
    <row r="162" spans="1:10" s="137" customFormat="1" hidden="1" x14ac:dyDescent="0.3">
      <c r="A162" s="9"/>
      <c r="B162" s="9"/>
      <c r="C162" s="9"/>
      <c r="D162" s="9"/>
      <c r="E162" s="9"/>
      <c r="F162" s="9"/>
      <c r="G162" s="9"/>
      <c r="H162" s="9"/>
      <c r="I162" s="9"/>
      <c r="J162" s="9"/>
    </row>
    <row r="163" spans="1:10" s="137" customFormat="1" hidden="1" x14ac:dyDescent="0.3">
      <c r="A163" s="9"/>
      <c r="B163" s="9"/>
      <c r="C163" s="9"/>
      <c r="D163" s="9"/>
      <c r="E163" s="9"/>
      <c r="F163" s="9"/>
      <c r="G163" s="9"/>
      <c r="H163" s="9"/>
      <c r="I163" s="9"/>
      <c r="J163" s="9"/>
    </row>
    <row r="164" spans="1:10" s="137" customFormat="1" hidden="1" x14ac:dyDescent="0.3">
      <c r="A164" s="9"/>
      <c r="B164" s="9"/>
      <c r="C164" s="9"/>
      <c r="D164" s="9"/>
      <c r="E164" s="9"/>
      <c r="F164" s="9"/>
      <c r="G164" s="9"/>
      <c r="H164" s="9"/>
      <c r="I164" s="9"/>
      <c r="J164" s="9"/>
    </row>
    <row r="165" spans="1:10" s="137" customFormat="1" hidden="1" x14ac:dyDescent="0.3">
      <c r="A165" s="9"/>
      <c r="B165" s="9"/>
      <c r="C165" s="9"/>
      <c r="D165" s="9"/>
      <c r="E165" s="9"/>
      <c r="F165" s="9"/>
      <c r="G165" s="9"/>
      <c r="H165" s="9"/>
      <c r="I165" s="9"/>
      <c r="J165" s="9"/>
    </row>
    <row r="166" spans="1:10" s="137" customFormat="1" hidden="1" x14ac:dyDescent="0.3">
      <c r="A166" s="9"/>
      <c r="B166" s="9"/>
      <c r="C166" s="9"/>
      <c r="D166" s="9"/>
      <c r="E166" s="9"/>
      <c r="F166" s="9"/>
      <c r="G166" s="9"/>
      <c r="H166" s="9"/>
      <c r="I166" s="9"/>
      <c r="J166" s="9"/>
    </row>
    <row r="167" spans="1:10" s="137" customFormat="1" hidden="1" x14ac:dyDescent="0.3">
      <c r="A167" s="9"/>
      <c r="B167" s="9"/>
      <c r="C167" s="9"/>
      <c r="D167" s="9"/>
      <c r="E167" s="9"/>
      <c r="F167" s="9"/>
      <c r="G167" s="9"/>
      <c r="H167" s="9"/>
      <c r="I167" s="9"/>
      <c r="J167" s="9"/>
    </row>
    <row r="168" spans="1:10" s="137" customFormat="1" hidden="1" x14ac:dyDescent="0.3">
      <c r="A168" s="9"/>
      <c r="B168" s="9"/>
      <c r="C168" s="9"/>
      <c r="D168" s="9"/>
      <c r="E168" s="9"/>
      <c r="F168" s="9"/>
      <c r="G168" s="9"/>
      <c r="H168" s="9"/>
      <c r="I168" s="9"/>
      <c r="J168" s="9"/>
    </row>
    <row r="169" spans="1:10" s="137" customFormat="1" hidden="1" x14ac:dyDescent="0.3">
      <c r="A169" s="9"/>
      <c r="B169" s="9"/>
      <c r="C169" s="9"/>
      <c r="D169" s="9"/>
      <c r="E169" s="9"/>
      <c r="F169" s="9"/>
      <c r="G169" s="9"/>
      <c r="H169" s="9"/>
      <c r="I169" s="9"/>
      <c r="J169" s="9"/>
    </row>
    <row r="170" spans="1:10" s="137" customFormat="1" hidden="1" x14ac:dyDescent="0.3">
      <c r="A170" s="9"/>
      <c r="B170" s="9"/>
      <c r="C170" s="9"/>
      <c r="D170" s="9"/>
      <c r="E170" s="9"/>
      <c r="F170" s="9"/>
      <c r="G170" s="9"/>
      <c r="H170" s="9"/>
      <c r="I170" s="9"/>
      <c r="J170" s="9"/>
    </row>
    <row r="171" spans="1:10" s="137" customFormat="1" hidden="1" x14ac:dyDescent="0.3">
      <c r="A171" s="9"/>
      <c r="B171" s="9"/>
      <c r="C171" s="9"/>
      <c r="D171" s="9"/>
      <c r="E171" s="9"/>
      <c r="F171" s="9"/>
      <c r="G171" s="9"/>
      <c r="H171" s="9"/>
      <c r="I171" s="9"/>
      <c r="J171" s="9"/>
    </row>
    <row r="172" spans="1:10" s="137" customFormat="1" hidden="1" x14ac:dyDescent="0.3">
      <c r="A172" s="9"/>
      <c r="B172" s="9"/>
      <c r="C172" s="9"/>
      <c r="D172" s="9"/>
      <c r="E172" s="9"/>
      <c r="F172" s="9"/>
      <c r="G172" s="9"/>
      <c r="H172" s="9"/>
      <c r="I172" s="9"/>
      <c r="J172" s="9"/>
    </row>
    <row r="173" spans="1:10" s="137" customFormat="1" hidden="1" x14ac:dyDescent="0.3">
      <c r="A173" s="9"/>
      <c r="B173" s="9"/>
      <c r="C173" s="9"/>
      <c r="D173" s="9"/>
      <c r="E173" s="9"/>
      <c r="F173" s="9"/>
      <c r="G173" s="9"/>
      <c r="H173" s="9"/>
      <c r="I173" s="9"/>
      <c r="J173" s="9"/>
    </row>
    <row r="174" spans="1:10" s="137" customFormat="1" hidden="1" x14ac:dyDescent="0.3">
      <c r="A174" s="9"/>
      <c r="B174" s="9"/>
      <c r="C174" s="9"/>
      <c r="D174" s="9"/>
      <c r="E174" s="9"/>
      <c r="F174" s="9"/>
      <c r="G174" s="9"/>
      <c r="H174" s="9"/>
      <c r="I174" s="9"/>
      <c r="J174" s="9"/>
    </row>
    <row r="175" spans="1:10" s="137" customFormat="1" hidden="1" x14ac:dyDescent="0.3">
      <c r="A175" s="9"/>
      <c r="B175" s="9"/>
      <c r="C175" s="9"/>
      <c r="D175" s="9"/>
      <c r="E175" s="9"/>
      <c r="F175" s="9"/>
      <c r="G175" s="9"/>
      <c r="H175" s="9"/>
      <c r="I175" s="9"/>
      <c r="J175" s="9"/>
    </row>
    <row r="176" spans="1:10" s="137" customFormat="1" hidden="1" x14ac:dyDescent="0.3">
      <c r="A176" s="9"/>
      <c r="B176" s="9"/>
      <c r="C176" s="9"/>
      <c r="D176" s="9"/>
      <c r="E176" s="9"/>
      <c r="F176" s="9"/>
      <c r="G176" s="9"/>
      <c r="H176" s="9"/>
      <c r="I176" s="9"/>
      <c r="J176" s="9"/>
    </row>
    <row r="177" spans="1:10" s="137" customFormat="1" hidden="1" x14ac:dyDescent="0.3">
      <c r="A177" s="9"/>
      <c r="B177" s="9"/>
      <c r="C177" s="9"/>
      <c r="D177" s="9"/>
      <c r="E177" s="9"/>
      <c r="F177" s="9"/>
      <c r="G177" s="9"/>
      <c r="H177" s="9"/>
      <c r="I177" s="9"/>
      <c r="J177" s="9"/>
    </row>
    <row r="178" spans="1:10" s="137" customFormat="1" hidden="1" x14ac:dyDescent="0.3">
      <c r="A178" s="9"/>
      <c r="B178" s="9"/>
      <c r="C178" s="9"/>
      <c r="D178" s="9"/>
      <c r="E178" s="9"/>
      <c r="F178" s="9"/>
      <c r="G178" s="9"/>
      <c r="H178" s="9"/>
      <c r="I178" s="9"/>
      <c r="J178" s="9"/>
    </row>
    <row r="179" spans="1:10" s="137" customFormat="1" hidden="1" x14ac:dyDescent="0.3">
      <c r="A179" s="9"/>
      <c r="B179" s="9"/>
      <c r="C179" s="9"/>
      <c r="D179" s="9"/>
      <c r="E179" s="9"/>
      <c r="F179" s="9"/>
      <c r="G179" s="9"/>
      <c r="H179" s="9"/>
      <c r="I179" s="9"/>
      <c r="J179" s="9"/>
    </row>
    <row r="180" spans="1:10" s="137" customFormat="1" hidden="1" x14ac:dyDescent="0.3">
      <c r="A180" s="9"/>
      <c r="B180" s="9"/>
      <c r="C180" s="9"/>
      <c r="D180" s="9"/>
      <c r="E180" s="9"/>
      <c r="F180" s="9"/>
      <c r="G180" s="9"/>
      <c r="H180" s="9"/>
      <c r="I180" s="9"/>
      <c r="J180" s="9"/>
    </row>
    <row r="181" spans="1:10" s="137" customFormat="1" hidden="1" x14ac:dyDescent="0.3">
      <c r="A181" s="9"/>
      <c r="B181" s="9"/>
      <c r="C181" s="9"/>
      <c r="D181" s="9"/>
      <c r="E181" s="9"/>
      <c r="F181" s="9"/>
      <c r="G181" s="9"/>
      <c r="H181" s="9"/>
      <c r="I181" s="9"/>
      <c r="J181" s="9"/>
    </row>
    <row r="182" spans="1:10" s="137" customFormat="1" hidden="1" x14ac:dyDescent="0.3">
      <c r="A182" s="9"/>
      <c r="B182" s="9"/>
      <c r="C182" s="9"/>
      <c r="D182" s="9"/>
      <c r="E182" s="9"/>
      <c r="F182" s="9"/>
      <c r="G182" s="9"/>
      <c r="H182" s="9"/>
      <c r="I182" s="9"/>
      <c r="J182" s="9"/>
    </row>
    <row r="183" spans="1:10" s="137" customFormat="1" hidden="1" x14ac:dyDescent="0.3">
      <c r="A183" s="9"/>
      <c r="B183" s="9"/>
      <c r="C183" s="9"/>
      <c r="D183" s="9"/>
      <c r="E183" s="9"/>
      <c r="F183" s="9"/>
      <c r="G183" s="9"/>
      <c r="H183" s="9"/>
      <c r="I183" s="9"/>
      <c r="J183" s="9"/>
    </row>
    <row r="184" spans="1:10" s="137" customFormat="1" hidden="1" x14ac:dyDescent="0.3">
      <c r="A184" s="9"/>
      <c r="B184" s="9"/>
      <c r="C184" s="9"/>
      <c r="D184" s="9"/>
      <c r="E184" s="9"/>
      <c r="F184" s="9"/>
      <c r="G184" s="9"/>
      <c r="H184" s="9"/>
      <c r="I184" s="9"/>
      <c r="J184" s="9"/>
    </row>
    <row r="185" spans="1:10" s="137" customFormat="1" hidden="1" x14ac:dyDescent="0.3">
      <c r="A185" s="9"/>
      <c r="B185" s="9"/>
      <c r="C185" s="9"/>
      <c r="D185" s="9"/>
      <c r="E185" s="9"/>
      <c r="F185" s="9"/>
      <c r="G185" s="9"/>
      <c r="H185" s="9"/>
      <c r="I185" s="9"/>
      <c r="J185" s="9"/>
    </row>
    <row r="186" spans="1:10" s="137" customFormat="1" hidden="1" x14ac:dyDescent="0.3">
      <c r="A186" s="9"/>
      <c r="B186" s="9"/>
      <c r="C186" s="9"/>
      <c r="D186" s="9"/>
      <c r="E186" s="9"/>
      <c r="F186" s="9"/>
      <c r="G186" s="9"/>
      <c r="H186" s="9"/>
      <c r="I186" s="9"/>
      <c r="J186" s="9"/>
    </row>
    <row r="187" spans="1:10" s="137" customFormat="1" hidden="1" x14ac:dyDescent="0.3">
      <c r="A187" s="9"/>
      <c r="B187" s="9"/>
      <c r="C187" s="9"/>
      <c r="D187" s="9"/>
      <c r="E187" s="9"/>
      <c r="F187" s="9"/>
      <c r="G187" s="9"/>
      <c r="H187" s="9"/>
      <c r="I187" s="9"/>
      <c r="J187" s="9"/>
    </row>
    <row r="188" spans="1:10" s="137" customFormat="1" hidden="1" x14ac:dyDescent="0.3">
      <c r="A188" s="9"/>
      <c r="B188" s="9"/>
      <c r="C188" s="9"/>
      <c r="D188" s="9"/>
      <c r="E188" s="9"/>
      <c r="F188" s="9"/>
      <c r="G188" s="9"/>
      <c r="H188" s="9"/>
      <c r="I188" s="9"/>
      <c r="J188" s="9"/>
    </row>
    <row r="189" spans="1:10" s="137" customFormat="1" hidden="1" x14ac:dyDescent="0.3">
      <c r="A189" s="9"/>
      <c r="B189" s="9"/>
      <c r="C189" s="9"/>
      <c r="D189" s="9"/>
      <c r="E189" s="9"/>
      <c r="F189" s="9"/>
      <c r="G189" s="9"/>
      <c r="H189" s="9"/>
      <c r="I189" s="9"/>
      <c r="J189" s="9"/>
    </row>
    <row r="190" spans="1:10" s="137" customFormat="1" hidden="1" x14ac:dyDescent="0.3">
      <c r="A190" s="9"/>
      <c r="B190" s="9"/>
      <c r="C190" s="9"/>
      <c r="D190" s="9"/>
      <c r="E190" s="9"/>
      <c r="F190" s="9"/>
      <c r="G190" s="9"/>
      <c r="H190" s="9"/>
      <c r="I190" s="9"/>
      <c r="J190" s="9"/>
    </row>
    <row r="191" spans="1:10" s="137" customFormat="1" hidden="1" x14ac:dyDescent="0.3">
      <c r="A191" s="9"/>
      <c r="B191" s="9"/>
      <c r="C191" s="9"/>
      <c r="D191" s="9"/>
      <c r="E191" s="9"/>
      <c r="F191" s="9"/>
      <c r="G191" s="9"/>
      <c r="H191" s="9"/>
      <c r="I191" s="9"/>
      <c r="J191" s="9"/>
    </row>
    <row r="192" spans="1:10" s="137" customFormat="1" hidden="1" x14ac:dyDescent="0.3">
      <c r="A192" s="9"/>
      <c r="B192" s="9"/>
      <c r="C192" s="9"/>
      <c r="D192" s="9"/>
      <c r="E192" s="9"/>
      <c r="F192" s="9"/>
      <c r="G192" s="9"/>
      <c r="H192" s="9"/>
      <c r="I192" s="9"/>
      <c r="J192" s="9"/>
    </row>
    <row r="193" spans="1:10" s="137" customFormat="1" hidden="1" x14ac:dyDescent="0.3">
      <c r="A193" s="9"/>
      <c r="B193" s="9"/>
      <c r="C193" s="9"/>
      <c r="D193" s="9"/>
      <c r="E193" s="9"/>
      <c r="F193" s="9"/>
      <c r="G193" s="9"/>
      <c r="H193" s="9"/>
      <c r="I193" s="9"/>
      <c r="J193" s="9"/>
    </row>
    <row r="194" spans="1:10" s="137" customFormat="1" hidden="1" x14ac:dyDescent="0.3">
      <c r="A194" s="9"/>
      <c r="B194" s="9"/>
      <c r="C194" s="9"/>
      <c r="D194" s="9"/>
      <c r="E194" s="9"/>
      <c r="F194" s="9"/>
      <c r="G194" s="9"/>
      <c r="H194" s="9"/>
      <c r="I194" s="9"/>
      <c r="J194" s="9"/>
    </row>
    <row r="195" spans="1:10" s="137" customFormat="1" hidden="1" x14ac:dyDescent="0.3">
      <c r="A195" s="9"/>
      <c r="B195" s="9"/>
      <c r="C195" s="9"/>
      <c r="D195" s="9"/>
      <c r="E195" s="9"/>
      <c r="F195" s="9"/>
      <c r="G195" s="9"/>
      <c r="H195" s="9"/>
      <c r="I195" s="9"/>
      <c r="J195" s="9"/>
    </row>
    <row r="196" spans="1:10" s="137" customFormat="1" hidden="1" x14ac:dyDescent="0.3">
      <c r="A196" s="9"/>
      <c r="B196" s="9"/>
      <c r="C196" s="9"/>
      <c r="D196" s="9"/>
      <c r="E196" s="9"/>
      <c r="F196" s="9"/>
      <c r="G196" s="9"/>
      <c r="H196" s="9"/>
      <c r="I196" s="9"/>
      <c r="J196" s="9"/>
    </row>
    <row r="197" spans="1:10" s="137" customFormat="1" hidden="1" x14ac:dyDescent="0.3">
      <c r="A197" s="9"/>
      <c r="B197" s="9"/>
      <c r="C197" s="9"/>
      <c r="D197" s="9"/>
      <c r="E197" s="9"/>
      <c r="F197" s="9"/>
      <c r="G197" s="9"/>
      <c r="H197" s="9"/>
      <c r="I197" s="9"/>
      <c r="J197" s="9"/>
    </row>
    <row r="198" spans="1:10" s="137" customFormat="1" hidden="1" x14ac:dyDescent="0.3">
      <c r="A198" s="9"/>
      <c r="B198" s="9"/>
      <c r="C198" s="9"/>
      <c r="D198" s="9"/>
      <c r="E198" s="9"/>
      <c r="F198" s="9"/>
      <c r="G198" s="9"/>
      <c r="H198" s="9"/>
      <c r="I198" s="9"/>
      <c r="J198" s="9"/>
    </row>
    <row r="199" spans="1:10" s="137" customFormat="1" hidden="1" x14ac:dyDescent="0.3">
      <c r="A199" s="9"/>
      <c r="B199" s="9"/>
      <c r="C199" s="9"/>
      <c r="D199" s="9"/>
      <c r="E199" s="9"/>
      <c r="F199" s="9"/>
      <c r="G199" s="9"/>
      <c r="H199" s="9"/>
      <c r="I199" s="9"/>
      <c r="J199" s="9"/>
    </row>
    <row r="200" spans="1:10" s="137" customFormat="1" hidden="1" x14ac:dyDescent="0.3">
      <c r="A200" s="9"/>
      <c r="B200" s="9"/>
      <c r="C200" s="9"/>
      <c r="D200" s="9"/>
      <c r="E200" s="9"/>
      <c r="F200" s="9"/>
      <c r="G200" s="9"/>
      <c r="H200" s="9"/>
      <c r="I200" s="9"/>
      <c r="J200" s="9"/>
    </row>
    <row r="201" spans="1:10" s="137" customFormat="1" hidden="1" x14ac:dyDescent="0.3">
      <c r="A201" s="9"/>
      <c r="B201" s="9"/>
      <c r="C201" s="9"/>
      <c r="D201" s="9"/>
      <c r="E201" s="9"/>
      <c r="F201" s="9"/>
      <c r="G201" s="9"/>
      <c r="H201" s="9"/>
      <c r="I201" s="9"/>
      <c r="J201" s="9"/>
    </row>
    <row r="202" spans="1:10" s="137" customFormat="1" hidden="1" x14ac:dyDescent="0.3">
      <c r="A202" s="9"/>
      <c r="B202" s="9"/>
      <c r="C202" s="9"/>
      <c r="D202" s="9"/>
      <c r="E202" s="9"/>
      <c r="F202" s="9"/>
      <c r="G202" s="9"/>
      <c r="H202" s="9"/>
      <c r="I202" s="9"/>
      <c r="J202" s="9"/>
    </row>
    <row r="203" spans="1:10" s="137" customFormat="1" hidden="1" x14ac:dyDescent="0.3">
      <c r="A203" s="9"/>
      <c r="B203" s="9"/>
      <c r="C203" s="9"/>
      <c r="D203" s="9"/>
      <c r="E203" s="9"/>
      <c r="F203" s="9"/>
      <c r="G203" s="9"/>
      <c r="H203" s="9"/>
      <c r="I203" s="9"/>
      <c r="J203" s="9"/>
    </row>
    <row r="204" spans="1:10" s="137" customFormat="1" hidden="1" x14ac:dyDescent="0.3">
      <c r="A204" s="9"/>
      <c r="B204" s="9"/>
      <c r="C204" s="9"/>
      <c r="D204" s="9"/>
      <c r="E204" s="9"/>
      <c r="F204" s="9"/>
      <c r="G204" s="9"/>
      <c r="H204" s="9"/>
      <c r="I204" s="9"/>
      <c r="J204" s="9"/>
    </row>
    <row r="205" spans="1:10" s="137" customFormat="1" hidden="1" x14ac:dyDescent="0.3">
      <c r="A205" s="9"/>
      <c r="B205" s="9"/>
      <c r="C205" s="9"/>
      <c r="D205" s="9"/>
      <c r="E205" s="9"/>
      <c r="F205" s="9"/>
      <c r="G205" s="9"/>
      <c r="H205" s="9"/>
      <c r="I205" s="9"/>
      <c r="J205" s="9"/>
    </row>
    <row r="206" spans="1:10" s="137" customFormat="1" hidden="1" x14ac:dyDescent="0.3">
      <c r="A206" s="9"/>
      <c r="B206" s="9"/>
      <c r="C206" s="9"/>
      <c r="D206" s="9"/>
      <c r="E206" s="9"/>
      <c r="F206" s="9"/>
      <c r="G206" s="9"/>
      <c r="H206" s="9"/>
      <c r="I206" s="9"/>
      <c r="J206" s="9"/>
    </row>
    <row r="207" spans="1:10" s="137" customFormat="1" hidden="1" x14ac:dyDescent="0.3">
      <c r="A207" s="9"/>
      <c r="B207" s="9"/>
      <c r="C207" s="9"/>
      <c r="D207" s="9"/>
      <c r="E207" s="9"/>
      <c r="F207" s="9"/>
      <c r="G207" s="9"/>
      <c r="H207" s="9"/>
      <c r="I207" s="9"/>
      <c r="J207" s="9"/>
    </row>
    <row r="208" spans="1:10" s="137" customFormat="1" hidden="1" x14ac:dyDescent="0.3">
      <c r="A208" s="9"/>
      <c r="B208" s="9"/>
      <c r="C208" s="9"/>
      <c r="D208" s="9"/>
      <c r="E208" s="9"/>
      <c r="F208" s="9"/>
      <c r="G208" s="9"/>
      <c r="H208" s="9"/>
      <c r="I208" s="9"/>
      <c r="J208" s="9"/>
    </row>
    <row r="209" spans="1:10" s="137" customFormat="1" hidden="1" x14ac:dyDescent="0.3">
      <c r="A209" s="9"/>
      <c r="B209" s="9"/>
      <c r="C209" s="9"/>
      <c r="D209" s="9"/>
      <c r="E209" s="9"/>
      <c r="F209" s="9"/>
      <c r="G209" s="9"/>
      <c r="H209" s="9"/>
      <c r="I209" s="9"/>
      <c r="J209" s="9"/>
    </row>
    <row r="210" spans="1:10" s="137" customFormat="1" hidden="1" x14ac:dyDescent="0.3">
      <c r="A210" s="9"/>
      <c r="B210" s="9"/>
      <c r="C210" s="9"/>
      <c r="D210" s="9"/>
      <c r="E210" s="9"/>
      <c r="F210" s="9"/>
      <c r="G210" s="9"/>
      <c r="H210" s="9"/>
      <c r="I210" s="9"/>
      <c r="J210" s="9"/>
    </row>
    <row r="211" spans="1:10" s="137" customFormat="1" hidden="1" x14ac:dyDescent="0.3">
      <c r="A211" s="9"/>
      <c r="B211" s="9"/>
      <c r="C211" s="9"/>
      <c r="D211" s="9"/>
      <c r="E211" s="9"/>
      <c r="F211" s="9"/>
      <c r="G211" s="9"/>
      <c r="H211" s="9"/>
      <c r="I211" s="9"/>
      <c r="J211" s="9"/>
    </row>
    <row r="212" spans="1:10" s="137" customFormat="1" hidden="1" x14ac:dyDescent="0.3">
      <c r="A212" s="9"/>
      <c r="B212" s="9"/>
      <c r="C212" s="9"/>
      <c r="D212" s="9"/>
      <c r="E212" s="9"/>
      <c r="F212" s="9"/>
      <c r="G212" s="9"/>
      <c r="H212" s="9"/>
      <c r="I212" s="9"/>
      <c r="J212" s="9"/>
    </row>
    <row r="213" spans="1:10" s="137" customFormat="1" hidden="1" x14ac:dyDescent="0.3">
      <c r="A213" s="9"/>
      <c r="B213" s="9"/>
      <c r="C213" s="9"/>
      <c r="D213" s="9"/>
      <c r="E213" s="9"/>
      <c r="F213" s="9"/>
      <c r="G213" s="9"/>
      <c r="H213" s="9"/>
      <c r="I213" s="9"/>
      <c r="J213" s="9"/>
    </row>
    <row r="214" spans="1:10" s="137" customFormat="1" hidden="1" x14ac:dyDescent="0.3">
      <c r="A214" s="9"/>
      <c r="B214" s="9"/>
      <c r="C214" s="9"/>
      <c r="D214" s="9"/>
      <c r="E214" s="9"/>
      <c r="F214" s="9"/>
      <c r="G214" s="9"/>
      <c r="H214" s="9"/>
      <c r="I214" s="9"/>
      <c r="J214" s="9"/>
    </row>
    <row r="215" spans="1:10" s="137" customFormat="1" hidden="1" x14ac:dyDescent="0.3">
      <c r="A215" s="9"/>
      <c r="B215" s="9"/>
      <c r="C215" s="9"/>
      <c r="D215" s="9"/>
      <c r="E215" s="9"/>
      <c r="F215" s="9"/>
      <c r="G215" s="9"/>
      <c r="H215" s="9"/>
      <c r="I215" s="9"/>
      <c r="J215" s="9"/>
    </row>
    <row r="216" spans="1:10" s="137" customFormat="1" hidden="1" x14ac:dyDescent="0.3">
      <c r="A216" s="9"/>
      <c r="B216" s="9"/>
      <c r="C216" s="9"/>
      <c r="D216" s="9"/>
      <c r="E216" s="9"/>
      <c r="F216" s="9"/>
      <c r="G216" s="9"/>
      <c r="H216" s="9"/>
      <c r="I216" s="9"/>
      <c r="J216" s="9"/>
    </row>
    <row r="217" spans="1:10" s="137" customFormat="1" hidden="1" x14ac:dyDescent="0.3">
      <c r="A217" s="9"/>
      <c r="B217" s="9"/>
      <c r="C217" s="9"/>
      <c r="D217" s="9"/>
      <c r="E217" s="9"/>
      <c r="F217" s="9"/>
      <c r="G217" s="9"/>
      <c r="H217" s="9"/>
      <c r="I217" s="9"/>
      <c r="J217" s="9"/>
    </row>
    <row r="218" spans="1:10" s="137" customFormat="1" hidden="1" x14ac:dyDescent="0.3">
      <c r="A218" s="9"/>
      <c r="B218" s="9"/>
      <c r="C218" s="9"/>
      <c r="D218" s="9"/>
      <c r="E218" s="9"/>
      <c r="F218" s="9"/>
      <c r="G218" s="9"/>
      <c r="H218" s="9"/>
      <c r="I218" s="9"/>
      <c r="J218" s="9"/>
    </row>
    <row r="219" spans="1:10" s="137" customFormat="1" hidden="1" x14ac:dyDescent="0.3">
      <c r="A219" s="9"/>
      <c r="B219" s="9"/>
      <c r="C219" s="9"/>
      <c r="D219" s="9"/>
      <c r="E219" s="9"/>
      <c r="F219" s="9"/>
      <c r="G219" s="9"/>
      <c r="H219" s="9"/>
      <c r="I219" s="9"/>
      <c r="J219" s="9"/>
    </row>
    <row r="220" spans="1:10" s="137" customFormat="1" hidden="1" x14ac:dyDescent="0.3">
      <c r="A220" s="9"/>
      <c r="B220" s="9"/>
      <c r="C220" s="9"/>
      <c r="D220" s="9"/>
      <c r="E220" s="9"/>
      <c r="F220" s="9"/>
      <c r="G220" s="9"/>
      <c r="H220" s="9"/>
      <c r="I220" s="9"/>
      <c r="J220" s="9"/>
    </row>
    <row r="221" spans="1:10" s="137" customFormat="1" hidden="1" x14ac:dyDescent="0.3">
      <c r="A221" s="9"/>
      <c r="B221" s="9"/>
      <c r="C221" s="9"/>
      <c r="D221" s="9"/>
      <c r="E221" s="9"/>
      <c r="F221" s="9"/>
      <c r="G221" s="9"/>
      <c r="H221" s="9"/>
      <c r="I221" s="9"/>
      <c r="J221" s="9"/>
    </row>
    <row r="222" spans="1:10" s="137" customFormat="1" hidden="1" x14ac:dyDescent="0.3">
      <c r="A222" s="9"/>
      <c r="B222" s="9"/>
      <c r="C222" s="9"/>
      <c r="D222" s="9"/>
      <c r="E222" s="9"/>
      <c r="F222" s="9"/>
      <c r="G222" s="9"/>
      <c r="H222" s="9"/>
      <c r="I222" s="9"/>
      <c r="J222" s="9"/>
    </row>
    <row r="223" spans="1:10" s="137" customFormat="1" hidden="1" x14ac:dyDescent="0.3">
      <c r="A223" s="9"/>
      <c r="B223" s="9"/>
      <c r="C223" s="9"/>
      <c r="D223" s="9"/>
      <c r="E223" s="9"/>
      <c r="F223" s="9"/>
      <c r="G223" s="9"/>
      <c r="H223" s="9"/>
      <c r="I223" s="9"/>
      <c r="J223" s="9"/>
    </row>
    <row r="224" spans="1:10" s="137" customFormat="1" hidden="1" x14ac:dyDescent="0.3">
      <c r="A224" s="9"/>
      <c r="B224" s="9"/>
      <c r="C224" s="9"/>
      <c r="D224" s="9"/>
      <c r="E224" s="9"/>
      <c r="F224" s="9"/>
      <c r="G224" s="9"/>
      <c r="H224" s="9"/>
      <c r="I224" s="9"/>
      <c r="J224" s="9"/>
    </row>
    <row r="225" spans="1:10" s="137" customFormat="1" hidden="1" x14ac:dyDescent="0.3">
      <c r="A225" s="9"/>
      <c r="B225" s="9"/>
      <c r="C225" s="9"/>
      <c r="D225" s="9"/>
      <c r="E225" s="9"/>
      <c r="F225" s="9"/>
      <c r="G225" s="9"/>
      <c r="H225" s="9"/>
      <c r="I225" s="9"/>
      <c r="J225" s="9"/>
    </row>
    <row r="226" spans="1:10" s="137" customFormat="1" hidden="1" x14ac:dyDescent="0.3">
      <c r="A226" s="9"/>
      <c r="B226" s="9"/>
      <c r="C226" s="9"/>
      <c r="D226" s="9"/>
      <c r="E226" s="9"/>
      <c r="F226" s="9"/>
      <c r="G226" s="9"/>
      <c r="H226" s="9"/>
      <c r="I226" s="9"/>
      <c r="J226" s="9"/>
    </row>
    <row r="227" spans="1:10" s="137" customFormat="1" hidden="1" x14ac:dyDescent="0.3">
      <c r="A227" s="9"/>
      <c r="B227" s="9"/>
      <c r="C227" s="9"/>
      <c r="D227" s="9"/>
      <c r="E227" s="9"/>
      <c r="F227" s="9"/>
      <c r="G227" s="9"/>
      <c r="H227" s="9"/>
      <c r="I227" s="9"/>
      <c r="J227" s="9"/>
    </row>
    <row r="228" spans="1:10" s="137" customFormat="1" hidden="1" x14ac:dyDescent="0.3">
      <c r="A228" s="9"/>
      <c r="B228" s="9"/>
      <c r="C228" s="9"/>
      <c r="D228" s="9"/>
      <c r="E228" s="9"/>
      <c r="F228" s="9"/>
      <c r="G228" s="9"/>
      <c r="H228" s="9"/>
      <c r="I228" s="9"/>
      <c r="J228" s="9"/>
    </row>
    <row r="229" spans="1:10" s="137" customFormat="1" hidden="1" x14ac:dyDescent="0.3">
      <c r="A229" s="9"/>
      <c r="B229" s="9"/>
      <c r="C229" s="9"/>
      <c r="D229" s="9"/>
      <c r="E229" s="9"/>
      <c r="F229" s="9"/>
      <c r="G229" s="9"/>
      <c r="H229" s="9"/>
      <c r="I229" s="9"/>
      <c r="J229" s="9"/>
    </row>
    <row r="230" spans="1:10" s="137" customFormat="1" hidden="1" x14ac:dyDescent="0.3">
      <c r="A230" s="9"/>
      <c r="B230" s="9"/>
      <c r="C230" s="9"/>
      <c r="D230" s="9"/>
      <c r="E230" s="9"/>
      <c r="F230" s="9"/>
      <c r="G230" s="9"/>
      <c r="H230" s="9"/>
      <c r="I230" s="9"/>
      <c r="J230" s="9"/>
    </row>
    <row r="231" spans="1:10" s="137" customFormat="1" hidden="1" x14ac:dyDescent="0.3">
      <c r="A231" s="9"/>
      <c r="B231" s="9"/>
      <c r="C231" s="9"/>
      <c r="D231" s="9"/>
      <c r="E231" s="9"/>
      <c r="F231" s="9"/>
      <c r="G231" s="9"/>
      <c r="H231" s="9"/>
      <c r="I231" s="9"/>
      <c r="J231" s="9"/>
    </row>
    <row r="232" spans="1:10" s="137" customFormat="1" hidden="1" x14ac:dyDescent="0.3">
      <c r="A232" s="9"/>
      <c r="B232" s="9"/>
      <c r="C232" s="9"/>
      <c r="D232" s="9"/>
      <c r="E232" s="9"/>
      <c r="F232" s="9"/>
      <c r="G232" s="9"/>
      <c r="H232" s="9"/>
      <c r="I232" s="9"/>
      <c r="J232" s="9"/>
    </row>
    <row r="233" spans="1:10" s="137" customFormat="1" hidden="1" x14ac:dyDescent="0.3">
      <c r="A233" s="9"/>
      <c r="B233" s="9"/>
      <c r="C233" s="9"/>
      <c r="D233" s="9"/>
      <c r="E233" s="9"/>
      <c r="F233" s="9"/>
      <c r="G233" s="9"/>
      <c r="H233" s="9"/>
      <c r="I233" s="9"/>
      <c r="J233" s="9"/>
    </row>
    <row r="234" spans="1:10" s="137" customFormat="1" hidden="1" x14ac:dyDescent="0.3">
      <c r="A234" s="9"/>
      <c r="B234" s="9"/>
      <c r="C234" s="9"/>
      <c r="D234" s="9"/>
      <c r="E234" s="9"/>
      <c r="F234" s="9"/>
      <c r="G234" s="9"/>
      <c r="H234" s="9"/>
      <c r="I234" s="9"/>
      <c r="J234" s="9"/>
    </row>
    <row r="235" spans="1:10" s="137" customFormat="1" hidden="1" x14ac:dyDescent="0.3">
      <c r="A235" s="9"/>
      <c r="B235" s="9"/>
      <c r="C235" s="9"/>
      <c r="D235" s="9"/>
      <c r="E235" s="9"/>
      <c r="F235" s="9"/>
      <c r="G235" s="9"/>
      <c r="H235" s="9"/>
      <c r="I235" s="9"/>
      <c r="J235" s="9"/>
    </row>
    <row r="236" spans="1:10" s="137" customFormat="1" hidden="1" x14ac:dyDescent="0.3">
      <c r="A236" s="9"/>
      <c r="B236" s="9"/>
      <c r="C236" s="9"/>
      <c r="D236" s="9"/>
      <c r="E236" s="9"/>
      <c r="F236" s="9"/>
      <c r="G236" s="9"/>
      <c r="H236" s="9"/>
      <c r="I236" s="9"/>
      <c r="J236" s="9"/>
    </row>
    <row r="237" spans="1:10" s="137" customFormat="1" hidden="1" x14ac:dyDescent="0.3">
      <c r="A237" s="9"/>
      <c r="B237" s="9"/>
      <c r="C237" s="9"/>
      <c r="D237" s="9"/>
      <c r="E237" s="9"/>
      <c r="F237" s="9"/>
      <c r="G237" s="9"/>
      <c r="H237" s="9"/>
      <c r="I237" s="9"/>
      <c r="J237" s="9"/>
    </row>
    <row r="238" spans="1:10" s="137" customFormat="1" hidden="1" x14ac:dyDescent="0.3">
      <c r="A238" s="9"/>
      <c r="B238" s="9"/>
      <c r="C238" s="9"/>
      <c r="D238" s="9"/>
      <c r="E238" s="9"/>
      <c r="F238" s="9"/>
      <c r="G238" s="9"/>
      <c r="H238" s="9"/>
      <c r="I238" s="9"/>
      <c r="J238" s="9"/>
    </row>
    <row r="239" spans="1:10" s="137" customFormat="1" hidden="1" x14ac:dyDescent="0.3">
      <c r="A239" s="9"/>
      <c r="B239" s="9"/>
      <c r="C239" s="9"/>
      <c r="D239" s="9"/>
      <c r="E239" s="9"/>
      <c r="F239" s="9"/>
      <c r="G239" s="9"/>
      <c r="H239" s="9"/>
      <c r="I239" s="9"/>
      <c r="J239" s="9"/>
    </row>
    <row r="240" spans="1:10" s="137" customFormat="1" hidden="1" x14ac:dyDescent="0.3">
      <c r="A240" s="9"/>
      <c r="B240" s="9"/>
      <c r="C240" s="9"/>
      <c r="D240" s="9"/>
      <c r="E240" s="9"/>
      <c r="F240" s="9"/>
      <c r="G240" s="9"/>
      <c r="H240" s="9"/>
      <c r="I240" s="9"/>
      <c r="J240" s="9"/>
    </row>
    <row r="241" spans="1:10" s="137" customFormat="1" hidden="1" x14ac:dyDescent="0.3">
      <c r="A241" s="9"/>
      <c r="B241" s="9"/>
      <c r="C241" s="9"/>
      <c r="D241" s="9"/>
      <c r="E241" s="9"/>
      <c r="F241" s="9"/>
      <c r="G241" s="9"/>
      <c r="H241" s="9"/>
      <c r="I241" s="9"/>
      <c r="J241" s="9"/>
    </row>
    <row r="242" spans="1:10" s="137" customFormat="1" hidden="1" x14ac:dyDescent="0.3">
      <c r="A242" s="9"/>
      <c r="B242" s="9"/>
      <c r="C242" s="9"/>
      <c r="D242" s="9"/>
      <c r="E242" s="9"/>
      <c r="F242" s="9"/>
      <c r="G242" s="9"/>
      <c r="H242" s="9"/>
      <c r="I242" s="9"/>
      <c r="J242" s="9"/>
    </row>
    <row r="243" spans="1:10" s="137" customFormat="1" hidden="1" x14ac:dyDescent="0.3">
      <c r="A243" s="9"/>
      <c r="B243" s="9"/>
      <c r="C243" s="9"/>
      <c r="D243" s="9"/>
      <c r="E243" s="9"/>
      <c r="F243" s="9"/>
      <c r="G243" s="9"/>
      <c r="H243" s="9"/>
      <c r="I243" s="9"/>
      <c r="J243" s="9"/>
    </row>
    <row r="244" spans="1:10" s="137" customFormat="1" hidden="1" x14ac:dyDescent="0.3">
      <c r="A244" s="9"/>
      <c r="B244" s="9"/>
      <c r="C244" s="9"/>
      <c r="D244" s="9"/>
      <c r="E244" s="9"/>
      <c r="F244" s="9"/>
      <c r="G244" s="9"/>
      <c r="H244" s="9"/>
      <c r="I244" s="9"/>
      <c r="J244" s="9"/>
    </row>
    <row r="245" spans="1:10" s="137" customFormat="1" hidden="1" x14ac:dyDescent="0.3">
      <c r="A245" s="9"/>
      <c r="B245" s="9"/>
      <c r="C245" s="9"/>
      <c r="D245" s="9"/>
      <c r="E245" s="9"/>
      <c r="F245" s="9"/>
      <c r="G245" s="9"/>
      <c r="H245" s="9"/>
      <c r="I245" s="9"/>
      <c r="J245" s="9"/>
    </row>
    <row r="246" spans="1:10" s="137" customFormat="1" hidden="1" x14ac:dyDescent="0.3">
      <c r="A246" s="9"/>
      <c r="B246" s="9"/>
      <c r="C246" s="9"/>
      <c r="D246" s="9"/>
      <c r="E246" s="9"/>
      <c r="F246" s="9"/>
      <c r="G246" s="9"/>
      <c r="H246" s="9"/>
      <c r="I246" s="9"/>
      <c r="J246" s="9"/>
    </row>
    <row r="247" spans="1:10" s="137" customFormat="1" hidden="1" x14ac:dyDescent="0.3">
      <c r="A247" s="9"/>
      <c r="B247" s="9"/>
      <c r="C247" s="9"/>
      <c r="D247" s="9"/>
      <c r="E247" s="9"/>
      <c r="F247" s="9"/>
      <c r="G247" s="9"/>
      <c r="H247" s="9"/>
      <c r="I247" s="9"/>
      <c r="J247" s="9"/>
    </row>
    <row r="248" spans="1:10" s="137" customFormat="1" hidden="1" x14ac:dyDescent="0.3">
      <c r="A248" s="9"/>
      <c r="B248" s="9"/>
      <c r="C248" s="9"/>
      <c r="D248" s="9"/>
      <c r="E248" s="9"/>
      <c r="F248" s="9"/>
      <c r="G248" s="9"/>
      <c r="H248" s="9"/>
      <c r="I248" s="9"/>
      <c r="J248" s="9"/>
    </row>
    <row r="249" spans="1:10" s="137" customFormat="1" hidden="1" x14ac:dyDescent="0.3">
      <c r="A249" s="9"/>
      <c r="B249" s="9"/>
      <c r="C249" s="9"/>
      <c r="D249" s="9"/>
      <c r="E249" s="9"/>
      <c r="F249" s="9"/>
      <c r="G249" s="9"/>
      <c r="H249" s="9"/>
      <c r="I249" s="9"/>
      <c r="J249" s="9"/>
    </row>
    <row r="250" spans="1:10" s="137" customFormat="1" hidden="1" x14ac:dyDescent="0.3">
      <c r="A250" s="9"/>
      <c r="B250" s="9"/>
      <c r="C250" s="9"/>
      <c r="D250" s="9"/>
      <c r="E250" s="9"/>
      <c r="F250" s="9"/>
      <c r="G250" s="9"/>
      <c r="H250" s="9"/>
      <c r="I250" s="9"/>
      <c r="J250" s="9"/>
    </row>
    <row r="251" spans="1:10" s="137" customFormat="1" hidden="1" x14ac:dyDescent="0.3">
      <c r="A251" s="9"/>
      <c r="B251" s="9"/>
      <c r="C251" s="9"/>
      <c r="D251" s="9"/>
      <c r="E251" s="9"/>
      <c r="F251" s="9"/>
      <c r="G251" s="9"/>
      <c r="H251" s="9"/>
      <c r="I251" s="9"/>
      <c r="J251" s="9"/>
    </row>
    <row r="252" spans="1:10" s="137" customFormat="1" hidden="1" x14ac:dyDescent="0.3">
      <c r="A252" s="9"/>
      <c r="B252" s="9"/>
      <c r="C252" s="9"/>
      <c r="D252" s="9"/>
      <c r="E252" s="9"/>
      <c r="F252" s="9"/>
      <c r="G252" s="9"/>
      <c r="H252" s="9"/>
      <c r="I252" s="9"/>
      <c r="J252" s="9"/>
    </row>
    <row r="253" spans="1:10" s="137" customFormat="1" hidden="1" x14ac:dyDescent="0.3">
      <c r="A253" s="9"/>
      <c r="B253" s="9"/>
      <c r="C253" s="9"/>
      <c r="D253" s="9"/>
      <c r="E253" s="9"/>
      <c r="F253" s="9"/>
      <c r="G253" s="9"/>
      <c r="H253" s="9"/>
      <c r="I253" s="9"/>
      <c r="J253" s="9"/>
    </row>
    <row r="254" spans="1:10" s="137" customFormat="1" hidden="1" x14ac:dyDescent="0.3">
      <c r="A254" s="9"/>
      <c r="B254" s="9"/>
      <c r="C254" s="9"/>
      <c r="D254" s="9"/>
      <c r="E254" s="9"/>
      <c r="F254" s="9"/>
      <c r="G254" s="9"/>
      <c r="H254" s="9"/>
      <c r="I254" s="9"/>
      <c r="J254" s="9"/>
    </row>
    <row r="255" spans="1:10" s="137" customFormat="1" hidden="1" x14ac:dyDescent="0.3">
      <c r="A255" s="9"/>
      <c r="B255" s="9"/>
      <c r="C255" s="9"/>
      <c r="D255" s="9"/>
      <c r="E255" s="9"/>
      <c r="F255" s="9"/>
      <c r="G255" s="9"/>
      <c r="H255" s="9"/>
      <c r="I255" s="9"/>
      <c r="J255" s="9"/>
    </row>
    <row r="256" spans="1:10" s="137" customFormat="1" hidden="1" x14ac:dyDescent="0.3">
      <c r="A256" s="9"/>
      <c r="B256" s="9"/>
      <c r="C256" s="9"/>
      <c r="D256" s="9"/>
      <c r="E256" s="9"/>
      <c r="F256" s="9"/>
      <c r="G256" s="9"/>
      <c r="H256" s="9"/>
      <c r="I256" s="9"/>
      <c r="J256" s="9"/>
    </row>
    <row r="257" spans="1:10" s="137" customFormat="1" hidden="1" x14ac:dyDescent="0.3">
      <c r="A257" s="9"/>
      <c r="B257" s="9"/>
      <c r="C257" s="9"/>
      <c r="D257" s="9"/>
      <c r="E257" s="9"/>
      <c r="F257" s="9"/>
      <c r="G257" s="9"/>
      <c r="H257" s="9"/>
      <c r="I257" s="9"/>
      <c r="J257" s="9"/>
    </row>
    <row r="258" spans="1:10" s="137" customFormat="1" hidden="1" x14ac:dyDescent="0.3">
      <c r="A258" s="9"/>
      <c r="B258" s="9"/>
      <c r="C258" s="9"/>
      <c r="D258" s="9"/>
      <c r="E258" s="9"/>
      <c r="F258" s="9"/>
      <c r="G258" s="9"/>
      <c r="H258" s="9"/>
      <c r="I258" s="9"/>
      <c r="J258" s="9"/>
    </row>
    <row r="259" spans="1:10" s="137" customFormat="1" hidden="1" x14ac:dyDescent="0.3">
      <c r="A259" s="9"/>
      <c r="B259" s="9"/>
      <c r="C259" s="9"/>
      <c r="D259" s="9"/>
      <c r="E259" s="9"/>
      <c r="F259" s="9"/>
      <c r="G259" s="9"/>
      <c r="H259" s="9"/>
      <c r="I259" s="9"/>
      <c r="J259" s="9"/>
    </row>
    <row r="260" spans="1:10" s="137" customFormat="1" hidden="1" x14ac:dyDescent="0.3">
      <c r="A260" s="9"/>
      <c r="B260" s="9"/>
      <c r="C260" s="9"/>
      <c r="D260" s="9"/>
      <c r="E260" s="9"/>
      <c r="F260" s="9"/>
      <c r="G260" s="9"/>
      <c r="H260" s="9"/>
      <c r="I260" s="9"/>
      <c r="J260" s="9"/>
    </row>
    <row r="261" spans="1:10" s="137" customFormat="1" x14ac:dyDescent="0.3">
      <c r="A261" s="9"/>
      <c r="B261" s="9"/>
      <c r="C261" s="9"/>
      <c r="D261" s="9"/>
      <c r="E261" s="9"/>
      <c r="F261" s="9"/>
      <c r="G261" s="9"/>
      <c r="H261" s="9"/>
      <c r="I261" s="9"/>
      <c r="J261" s="9"/>
    </row>
    <row r="262" spans="1:10" s="137" customFormat="1" x14ac:dyDescent="0.3">
      <c r="A262" s="9"/>
      <c r="B262" s="9"/>
      <c r="C262" s="707" t="s">
        <v>309</v>
      </c>
      <c r="D262" s="707"/>
      <c r="E262" s="707"/>
      <c r="F262" s="707"/>
      <c r="G262" s="707"/>
      <c r="H262" s="707"/>
      <c r="I262" s="95"/>
      <c r="J262" s="9"/>
    </row>
    <row r="263" spans="1:10" s="137" customFormat="1" x14ac:dyDescent="0.3">
      <c r="A263" s="9"/>
      <c r="B263" s="9"/>
      <c r="C263" s="9"/>
      <c r="D263" s="383" t="s">
        <v>213</v>
      </c>
      <c r="E263" s="383"/>
      <c r="G263" s="383" t="s">
        <v>214</v>
      </c>
      <c r="H263" s="694"/>
      <c r="I263" s="9"/>
      <c r="J263" s="9"/>
    </row>
    <row r="264" spans="1:10" s="137" customFormat="1" ht="14.55" hidden="1" customHeight="1" x14ac:dyDescent="0.3">
      <c r="A264" s="9"/>
      <c r="B264" s="9"/>
      <c r="C264" s="9"/>
      <c r="D264" s="167"/>
      <c r="E264" s="167"/>
      <c r="F264" s="694"/>
      <c r="G264" s="694"/>
      <c r="H264" s="9"/>
      <c r="I264" s="9"/>
      <c r="J264" s="9"/>
    </row>
    <row r="265" spans="1:10" s="137" customFormat="1" ht="14.55" hidden="1" customHeight="1" x14ac:dyDescent="0.3">
      <c r="A265" s="9"/>
      <c r="B265" s="9"/>
      <c r="C265" s="9"/>
      <c r="D265" s="178" t="s">
        <v>217</v>
      </c>
      <c r="E265" s="178"/>
      <c r="F265" s="694"/>
      <c r="G265" s="694"/>
      <c r="H265" s="9"/>
      <c r="I265" s="9"/>
      <c r="J265" s="9"/>
    </row>
    <row r="266" spans="1:10" s="137" customFormat="1" x14ac:dyDescent="0.3">
      <c r="A266" s="9"/>
      <c r="B266" s="9"/>
      <c r="C266" s="9"/>
      <c r="D266" s="694"/>
      <c r="E266" s="694"/>
      <c r="F266" s="9"/>
      <c r="G266" s="694"/>
      <c r="H266" s="694"/>
      <c r="I266" s="9"/>
      <c r="J266" s="9"/>
    </row>
    <row r="267" spans="1:10" s="137" customFormat="1" x14ac:dyDescent="0.3">
      <c r="A267" s="9"/>
      <c r="B267" s="9"/>
      <c r="C267" s="9"/>
      <c r="D267" s="167"/>
      <c r="E267" s="167"/>
      <c r="F267" s="9"/>
      <c r="G267" s="167"/>
      <c r="H267" s="167"/>
      <c r="I267" s="9"/>
      <c r="J267" s="9"/>
    </row>
    <row r="268" spans="1:10" s="137" customFormat="1" x14ac:dyDescent="0.3">
      <c r="A268" s="9"/>
      <c r="B268" s="9"/>
      <c r="C268" s="9"/>
      <c r="D268" s="533" t="s">
        <v>215</v>
      </c>
      <c r="E268" s="533"/>
      <c r="F268" s="9"/>
      <c r="G268" s="533" t="s">
        <v>215</v>
      </c>
      <c r="H268" s="533"/>
      <c r="I268" s="9"/>
      <c r="J268" s="9"/>
    </row>
    <row r="269" spans="1:10" s="137" customFormat="1" x14ac:dyDescent="0.3">
      <c r="A269" s="9"/>
      <c r="B269" s="9"/>
      <c r="C269" s="9"/>
      <c r="D269" s="344"/>
      <c r="E269" s="344"/>
      <c r="F269" s="9"/>
      <c r="G269" s="344"/>
      <c r="H269" s="344"/>
      <c r="I269" s="9"/>
      <c r="J269" s="9"/>
    </row>
    <row r="270" spans="1:10" s="137" customFormat="1" ht="29.1" customHeight="1" x14ac:dyDescent="0.3">
      <c r="A270" s="9"/>
      <c r="B270" s="9"/>
      <c r="C270" s="9"/>
      <c r="D270" s="533" t="s">
        <v>216</v>
      </c>
      <c r="E270" s="533"/>
      <c r="F270" s="9"/>
      <c r="G270" s="533" t="s">
        <v>216</v>
      </c>
      <c r="H270" s="533"/>
      <c r="I270" s="9"/>
      <c r="J270" s="9"/>
    </row>
    <row r="271" spans="1:10" s="137" customFormat="1" x14ac:dyDescent="0.3">
      <c r="A271" s="9"/>
      <c r="B271" s="9"/>
      <c r="C271" s="9"/>
      <c r="D271" s="344"/>
      <c r="E271" s="344"/>
      <c r="F271" s="9"/>
      <c r="G271" s="344"/>
      <c r="H271" s="344"/>
      <c r="I271" s="9"/>
      <c r="J271" s="9"/>
    </row>
    <row r="272" spans="1:10" s="137" customFormat="1" x14ac:dyDescent="0.3">
      <c r="A272" s="9"/>
      <c r="B272" s="9"/>
      <c r="C272" s="9"/>
      <c r="D272" s="533" t="s">
        <v>217</v>
      </c>
      <c r="E272" s="533"/>
      <c r="F272" s="9"/>
      <c r="G272" s="533" t="s">
        <v>217</v>
      </c>
      <c r="H272" s="533"/>
      <c r="I272" s="9"/>
      <c r="J272" s="9"/>
    </row>
    <row r="273" spans="1:10" s="137" customFormat="1" x14ac:dyDescent="0.3">
      <c r="A273" s="9"/>
      <c r="B273" s="9"/>
      <c r="C273" s="9"/>
      <c r="D273" s="694"/>
      <c r="E273" s="694"/>
      <c r="F273" s="9"/>
      <c r="G273" s="694"/>
      <c r="H273" s="694"/>
      <c r="I273" s="9"/>
      <c r="J273" s="9"/>
    </row>
    <row r="274" spans="1:10" s="137" customFormat="1" hidden="1" x14ac:dyDescent="0.3">
      <c r="A274" s="9"/>
      <c r="B274" s="9"/>
      <c r="C274" s="9"/>
      <c r="D274" s="694"/>
      <c r="E274" s="694"/>
      <c r="F274" s="9"/>
      <c r="G274" s="694"/>
      <c r="H274" s="694"/>
      <c r="I274" s="9"/>
      <c r="J274" s="9"/>
    </row>
    <row r="275" spans="1:10" x14ac:dyDescent="0.3"/>
  </sheetData>
  <sheetProtection algorithmName="SHA-512" hashValue="GNTzbqEeg1UiwZgyGao6sx8ZyVnlCzVGqIO6asE2+eo5T7VA6LbKRE4Y9oVTHxcR9Vyw8oQDtvVp81BzPvM+bQ==" saltValue="/XCCK/9PwfIhsA8KhAnp3w==" spinCount="100000" sheet="1" objects="1" scenarios="1" selectLockedCells="1"/>
  <mergeCells count="127">
    <mergeCell ref="B13:E13"/>
    <mergeCell ref="F13:H13"/>
    <mergeCell ref="G29:H29"/>
    <mergeCell ref="G20:H20"/>
    <mergeCell ref="B22:C22"/>
    <mergeCell ref="E22:F22"/>
    <mergeCell ref="G22:H22"/>
    <mergeCell ref="B1:I1"/>
    <mergeCell ref="B2:I2"/>
    <mergeCell ref="B5:H5"/>
    <mergeCell ref="B10:H10"/>
    <mergeCell ref="B11:E11"/>
    <mergeCell ref="F11:H11"/>
    <mergeCell ref="C16:I16"/>
    <mergeCell ref="B17:I17"/>
    <mergeCell ref="B18:C18"/>
    <mergeCell ref="E18:F18"/>
    <mergeCell ref="G18:H18"/>
    <mergeCell ref="B12:E12"/>
    <mergeCell ref="F12:H12"/>
    <mergeCell ref="B14:E14"/>
    <mergeCell ref="F14:H14"/>
    <mergeCell ref="B15:E15"/>
    <mergeCell ref="F15:H15"/>
    <mergeCell ref="G31:H31"/>
    <mergeCell ref="E32:F32"/>
    <mergeCell ref="G32:H32"/>
    <mergeCell ref="B19:H19"/>
    <mergeCell ref="B21:H21"/>
    <mergeCell ref="B24:I24"/>
    <mergeCell ref="B25:D26"/>
    <mergeCell ref="E25:H25"/>
    <mergeCell ref="I25:I26"/>
    <mergeCell ref="E26:F26"/>
    <mergeCell ref="G26:H26"/>
    <mergeCell ref="B20:C20"/>
    <mergeCell ref="E20:F20"/>
    <mergeCell ref="B27:C29"/>
    <mergeCell ref="E27:F27"/>
    <mergeCell ref="G27:H27"/>
    <mergeCell ref="E28:F28"/>
    <mergeCell ref="G28:H28"/>
    <mergeCell ref="E29:F29"/>
    <mergeCell ref="B30:C32"/>
    <mergeCell ref="E30:F30"/>
    <mergeCell ref="G30:H30"/>
    <mergeCell ref="E31:F31"/>
    <mergeCell ref="B36:C37"/>
    <mergeCell ref="E36:F36"/>
    <mergeCell ref="G36:H36"/>
    <mergeCell ref="E37:F37"/>
    <mergeCell ref="G37:H37"/>
    <mergeCell ref="B33:D33"/>
    <mergeCell ref="E33:F33"/>
    <mergeCell ref="G33:H33"/>
    <mergeCell ref="B34:D34"/>
    <mergeCell ref="E34:F34"/>
    <mergeCell ref="G34:H34"/>
    <mergeCell ref="B35:D35"/>
    <mergeCell ref="E35:F35"/>
    <mergeCell ref="G35:H35"/>
    <mergeCell ref="B40:D40"/>
    <mergeCell ref="E40:F40"/>
    <mergeCell ref="G40:H40"/>
    <mergeCell ref="B42:I42"/>
    <mergeCell ref="B43:I43"/>
    <mergeCell ref="B45:C45"/>
    <mergeCell ref="B38:D38"/>
    <mergeCell ref="E38:F38"/>
    <mergeCell ref="G38:H38"/>
    <mergeCell ref="B39:D39"/>
    <mergeCell ref="E39:F39"/>
    <mergeCell ref="G39:H39"/>
    <mergeCell ref="C52:H52"/>
    <mergeCell ref="B54:I54"/>
    <mergeCell ref="B55:I55"/>
    <mergeCell ref="B56:F56"/>
    <mergeCell ref="G56:H56"/>
    <mergeCell ref="C46:D46"/>
    <mergeCell ref="F46:G46"/>
    <mergeCell ref="C47:I47"/>
    <mergeCell ref="C49:H49"/>
    <mergeCell ref="C50:H50"/>
    <mergeCell ref="C51:H51"/>
    <mergeCell ref="C60:I60"/>
    <mergeCell ref="A62:B62"/>
    <mergeCell ref="C62:E62"/>
    <mergeCell ref="G64:I64"/>
    <mergeCell ref="G65:I65"/>
    <mergeCell ref="G66:I66"/>
    <mergeCell ref="B57:F57"/>
    <mergeCell ref="G57:H57"/>
    <mergeCell ref="B58:F58"/>
    <mergeCell ref="G58:H58"/>
    <mergeCell ref="B59:F59"/>
    <mergeCell ref="G59:H59"/>
    <mergeCell ref="G74:I74"/>
    <mergeCell ref="G75:I75"/>
    <mergeCell ref="G76:I77"/>
    <mergeCell ref="C262:H262"/>
    <mergeCell ref="D263:E263"/>
    <mergeCell ref="G263:H263"/>
    <mergeCell ref="B69:C69"/>
    <mergeCell ref="C70:E70"/>
    <mergeCell ref="F70:I70"/>
    <mergeCell ref="C71:I71"/>
    <mergeCell ref="B72:C72"/>
    <mergeCell ref="A73:B73"/>
    <mergeCell ref="C73:E73"/>
    <mergeCell ref="D274:E274"/>
    <mergeCell ref="G274:H274"/>
    <mergeCell ref="D270:E270"/>
    <mergeCell ref="G270:H270"/>
    <mergeCell ref="D272:E272"/>
    <mergeCell ref="G272:H272"/>
    <mergeCell ref="D273:E273"/>
    <mergeCell ref="G273:H273"/>
    <mergeCell ref="F264:G264"/>
    <mergeCell ref="F265:G265"/>
    <mergeCell ref="D266:E266"/>
    <mergeCell ref="G266:H266"/>
    <mergeCell ref="D268:E268"/>
    <mergeCell ref="G268:H268"/>
    <mergeCell ref="D269:E269"/>
    <mergeCell ref="D271:E271"/>
    <mergeCell ref="G269:H269"/>
    <mergeCell ref="G271:H271"/>
  </mergeCells>
  <conditionalFormatting sqref="B27 B30 B33:B36 B38:B40">
    <cfRule type="expression" dxfId="30" priority="11">
      <formula>COUNTA(B27)=1</formula>
    </cfRule>
  </conditionalFormatting>
  <conditionalFormatting sqref="B27 D27:E29 D36:E37 D264:E264">
    <cfRule type="containsBlanks" dxfId="29" priority="15">
      <formula>LEN(TRIM(B27))=0</formula>
    </cfRule>
  </conditionalFormatting>
  <conditionalFormatting sqref="B30 B33:B36 B38:B40 G27:G40 I27:I40 D30:D32">
    <cfRule type="containsBlanks" dxfId="28" priority="12">
      <formula>LEN(TRIM(B27))=0</formula>
    </cfRule>
  </conditionalFormatting>
  <conditionalFormatting sqref="B20:C20 B22:C22">
    <cfRule type="notContainsBlanks" dxfId="27" priority="6">
      <formula>LEN(TRIM(B20))&gt;0</formula>
    </cfRule>
  </conditionalFormatting>
  <conditionalFormatting sqref="C46:D46 F46:G46">
    <cfRule type="cellIs" dxfId="26" priority="4" operator="equal">
      <formula>0</formula>
    </cfRule>
  </conditionalFormatting>
  <conditionalFormatting sqref="D22">
    <cfRule type="cellIs" dxfId="25" priority="7" operator="equal">
      <formula>0</formula>
    </cfRule>
  </conditionalFormatting>
  <conditionalFormatting sqref="D269 D271">
    <cfRule type="containsBlanks" dxfId="24" priority="14">
      <formula>LEN(TRIM(D269))=0</formula>
    </cfRule>
  </conditionalFormatting>
  <conditionalFormatting sqref="E30:E35">
    <cfRule type="containsBlanks" dxfId="23" priority="10">
      <formula>LEN(TRIM(E30))=0</formula>
    </cfRule>
  </conditionalFormatting>
  <conditionalFormatting sqref="E38:E40">
    <cfRule type="containsBlanks" dxfId="22" priority="9">
      <formula>LEN(TRIM(E38))=0</formula>
    </cfRule>
  </conditionalFormatting>
  <conditionalFormatting sqref="F11:F13">
    <cfRule type="containsBlanks" dxfId="21" priority="8">
      <formula>LEN(TRIM(F11))=0</formula>
    </cfRule>
  </conditionalFormatting>
  <conditionalFormatting sqref="G269 G271">
    <cfRule type="containsBlanks" dxfId="20" priority="13">
      <formula>LEN(TRIM(G269))=0</formula>
    </cfRule>
  </conditionalFormatting>
  <conditionalFormatting sqref="G20:H20 G22:H22">
    <cfRule type="cellIs" dxfId="19" priority="5" operator="equal">
      <formula>0</formula>
    </cfRule>
  </conditionalFormatting>
  <conditionalFormatting sqref="G56:H59">
    <cfRule type="cellIs" dxfId="18" priority="3" operator="equal">
      <formula>0</formula>
    </cfRule>
  </conditionalFormatting>
  <conditionalFormatting sqref="G65:I65">
    <cfRule type="cellIs" dxfId="17" priority="2" operator="equal">
      <formula>0</formula>
    </cfRule>
  </conditionalFormatting>
  <conditionalFormatting sqref="I49:I52">
    <cfRule type="containsText" dxfId="16" priority="1" operator="containsText" text="igen">
      <formula>NOT(ISERROR(SEARCH("igen",I49)))</formula>
    </cfRule>
  </conditionalFormatting>
  <dataValidations count="7">
    <dataValidation allowBlank="1" showErrorMessage="1" prompt="Energetikai tanúsítványt és számításokat végző természetes személy josoltsági száma, mely alapján tanúsítás elkészítésére jogosult." sqref="F12:F13"/>
    <dataValidation allowBlank="1" showErrorMessage="1" prompt="Energetikai tanúsítványt és számításokat végző természetes személy teljes neve." sqref="F11"/>
    <dataValidation allowBlank="1" showInputMessage="1" showErrorMessage="1" prompt="01_Alapadatok munkalapon szükséges az adat megadása." sqref="F14:F15"/>
    <dataValidation allowBlank="1" showErrorMessage="1" prompt="A hitelkérelemben megadott adatokkal összhangban szükséges megadni." sqref="I20 E22 D20:E20 G18:G19 I22 B27 B30 B38:B40 I27:I40 B33:B36 E27:E40 G26:G40"/>
    <dataValidation allowBlank="1" showInputMessage="1" showErrorMessage="1" prompt="Adja meg a helyet és a dátumot." sqref="G63"/>
    <dataValidation allowBlank="1" showInputMessage="1" showErrorMessage="1" prompt="Helység és dátum megadása." sqref="C62 C73"/>
    <dataValidation type="list" allowBlank="1" showInputMessage="1" showErrorMessage="1" prompt="Kérem válasszon a legördülő listából." sqref="I49:I52">
      <formula1>"Igen,Nem"</formula1>
    </dataValidation>
  </dataValidations>
  <printOptions horizontalCentered="1"/>
  <pageMargins left="0.31496062992125984" right="0.31496062992125984" top="0.74803149606299213" bottom="0.35433070866141736" header="0.31496062992125984" footer="0.31496062992125984"/>
  <pageSetup paperSize="9" scale="95" fitToHeight="0" orientation="portrait" r:id="rId1"/>
  <headerFooter>
    <oddHeader>&amp;LMFB Zrt.&amp;C&amp;9RRF-REP-10.13.1-24 OTTHONFELÚJÍTÁSI HITELPROGRAM - &amp;A&amp;R&amp;P.oldal</oddHeader>
  </headerFooter>
  <ignoredErrors>
    <ignoredError sqref="I27:I40 C70 F14:H15"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Title="Hibás energetikai besorolás" error="Hibás energetikai besorolás">
          <x14:formula1>
            <xm:f>érv!$B$1:$B$12</xm:f>
          </x14:formula1>
          <xm:sqref>B22:C22 B20:C20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8599379-820f-4d6f-8b8f-da25f722557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um" ma:contentTypeID="0x0101008ECE92DA74C3EC459D361EADCA68228F" ma:contentTypeVersion="15" ma:contentTypeDescription="Új dokumentum létrehozása." ma:contentTypeScope="" ma:versionID="4f6d182eff8f6ae6d8ff52b140d76995">
  <xsd:schema xmlns:xsd="http://www.w3.org/2001/XMLSchema" xmlns:xs="http://www.w3.org/2001/XMLSchema" xmlns:p="http://schemas.microsoft.com/office/2006/metadata/properties" xmlns:ns3="6d4eb523-ce65-4365-969c-2d6b542b956c" xmlns:ns4="28599379-820f-4d6f-8b8f-da25f722557d" targetNamespace="http://schemas.microsoft.com/office/2006/metadata/properties" ma:root="true" ma:fieldsID="3eab50979a0257aebb907ace67f4de56" ns3:_="" ns4:_="">
    <xsd:import namespace="6d4eb523-ce65-4365-969c-2d6b542b956c"/>
    <xsd:import namespace="28599379-820f-4d6f-8b8f-da25f722557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DateTaken" minOccurs="0"/>
                <xsd:element ref="ns4:MediaServiceObjectDetectorVersions" minOccurs="0"/>
                <xsd:element ref="ns4:MediaServiceSystemTags" minOccurs="0"/>
                <xsd:element ref="ns4:MediaLengthInSecond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4eb523-ce65-4365-969c-2d6b542b956c" elementFormDefault="qualified">
    <xsd:import namespace="http://schemas.microsoft.com/office/2006/documentManagement/types"/>
    <xsd:import namespace="http://schemas.microsoft.com/office/infopath/2007/PartnerControls"/>
    <xsd:element name="SharedWithUsers" ma:index="8"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Megosztva részletekkel" ma:internalName="SharedWithDetails" ma:readOnly="true">
      <xsd:simpleType>
        <xsd:restriction base="dms:Note">
          <xsd:maxLength value="255"/>
        </xsd:restriction>
      </xsd:simpleType>
    </xsd:element>
    <xsd:element name="SharingHintHash" ma:index="10" nillable="true" ma:displayName="Megosztási tipp kivonata"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599379-820f-4d6f-8b8f-da25f722557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6DDB82-6EC7-41EB-B0CF-CE2CC6189281}">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28599379-820f-4d6f-8b8f-da25f722557d"/>
    <ds:schemaRef ds:uri="6d4eb523-ce65-4365-969c-2d6b542b956c"/>
    <ds:schemaRef ds:uri="http://www.w3.org/XML/1998/namespace"/>
    <ds:schemaRef ds:uri="http://purl.org/dc/elements/1.1/"/>
  </ds:schemaRefs>
</ds:datastoreItem>
</file>

<file path=customXml/itemProps2.xml><?xml version="1.0" encoding="utf-8"?>
<ds:datastoreItem xmlns:ds="http://schemas.openxmlformats.org/officeDocument/2006/customXml" ds:itemID="{70F87AE3-081B-451E-B231-8F92C8B76942}">
  <ds:schemaRefs>
    <ds:schemaRef ds:uri="http://schemas.microsoft.com/sharepoint/v3/contenttype/forms"/>
  </ds:schemaRefs>
</ds:datastoreItem>
</file>

<file path=customXml/itemProps3.xml><?xml version="1.0" encoding="utf-8"?>
<ds:datastoreItem xmlns:ds="http://schemas.openxmlformats.org/officeDocument/2006/customXml" ds:itemID="{5595085E-D02E-4346-805B-8A680E8C5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4eb523-ce65-4365-969c-2d6b542b956c"/>
    <ds:schemaRef ds:uri="28599379-820f-4d6f-8b8f-da25f7225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11</vt:i4>
      </vt:variant>
      <vt:variant>
        <vt:lpstr>Névvel ellátott tartományok</vt:lpstr>
      </vt:variant>
      <vt:variant>
        <vt:i4>10</vt:i4>
      </vt:variant>
    </vt:vector>
  </HeadingPairs>
  <TitlesOfParts>
    <vt:vector size="21" baseType="lpstr">
      <vt:lpstr>érv</vt:lpstr>
      <vt:lpstr>Kitöltési útmutató</vt:lpstr>
      <vt:lpstr>01_Alapadatok</vt:lpstr>
      <vt:lpstr>02_Költségvetés</vt:lpstr>
      <vt:lpstr>03_Kölcsönigénylői nyilatkozat</vt:lpstr>
      <vt:lpstr>04_Kivitelezői nyilatkozat</vt:lpstr>
      <vt:lpstr>05_Energetikai nyilatkozat</vt:lpstr>
      <vt:lpstr>Terv indikátor rögz. segédlet</vt:lpstr>
      <vt:lpstr>06_Záró energetikai nyilatkozat</vt:lpstr>
      <vt:lpstr>Tény indikátor rögz. segédlet</vt:lpstr>
      <vt:lpstr>07_Záró kivitelezői nyilatkozat</vt:lpstr>
      <vt:lpstr>igenylo_neve</vt:lpstr>
      <vt:lpstr>'02_Költségvetés'!Nyomtatási_cím</vt:lpstr>
      <vt:lpstr>'01_Alapadatok'!Nyomtatási_terület</vt:lpstr>
      <vt:lpstr>'02_Költségvetés'!Nyomtatási_terület</vt:lpstr>
      <vt:lpstr>'03_Kölcsönigénylői nyilatkozat'!Nyomtatási_terület</vt:lpstr>
      <vt:lpstr>'04_Kivitelezői nyilatkozat'!Nyomtatási_terület</vt:lpstr>
      <vt:lpstr>'05_Energetikai nyilatkozat'!Nyomtatási_terület</vt:lpstr>
      <vt:lpstr>'06_Záró energetikai nyilatkozat'!Nyomtatási_terület</vt:lpstr>
      <vt:lpstr>'07_Záró kivitelezői nyilatkozat'!Nyomtatási_terület</vt:lpstr>
      <vt:lpstr>'Kitöltési útmutató'!Nyomtatási_terület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MFB Zrt.</dc:creator>
  <cp:lastModifiedBy>Dell</cp:lastModifiedBy>
  <cp:lastPrinted>2024-06-18T13:43:35Z</cp:lastPrinted>
  <dcterms:created xsi:type="dcterms:W3CDTF">2016-12-19T05:49:20Z</dcterms:created>
  <dcterms:modified xsi:type="dcterms:W3CDTF">2024-07-16T07:25:24Z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0x0101008ECE92DA74C3EC459D361EADCA68228F</vt:lpwstr>
  </property>
</Properties>
</file>