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rigi gép\Excelek\"/>
    </mc:Choice>
  </mc:AlternateContent>
  <bookViews>
    <workbookView xWindow="0" yWindow="0" windowWidth="28800" windowHeight="12330"/>
  </bookViews>
  <sheets>
    <sheet name="Havi családi adókedv.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N8" i="1" l="1"/>
  <c r="D15" i="1" l="1"/>
  <c r="D14" i="1"/>
  <c r="H18" i="1"/>
  <c r="H14" i="1"/>
  <c r="N9" i="1"/>
  <c r="H19" i="1" l="1"/>
  <c r="L8" i="1"/>
  <c r="L9" i="1"/>
  <c r="H15" i="1"/>
  <c r="G18" i="1"/>
  <c r="G14" i="1"/>
  <c r="G17" i="1"/>
  <c r="G13" i="1"/>
  <c r="I15" i="1" l="1"/>
  <c r="L15" i="1" s="1"/>
  <c r="H8" i="1"/>
  <c r="I19" i="1"/>
  <c r="K19" i="1" s="1"/>
  <c r="H9" i="1"/>
  <c r="G15" i="1"/>
  <c r="G19" i="1"/>
  <c r="L19" i="1" l="1"/>
  <c r="H10" i="1"/>
  <c r="M24" i="1" s="1"/>
  <c r="K15" i="1"/>
  <c r="J15" i="1"/>
  <c r="J19" i="1"/>
  <c r="M25" i="1" l="1"/>
  <c r="N25" i="1" s="1"/>
  <c r="M22" i="1"/>
  <c r="M23" i="1"/>
  <c r="D29" i="1"/>
  <c r="N23" i="1" l="1"/>
  <c r="D30" i="1" s="1"/>
  <c r="D32" i="1" s="1"/>
</calcChain>
</file>

<file path=xl/sharedStrings.xml><?xml version="1.0" encoding="utf-8"?>
<sst xmlns="http://schemas.openxmlformats.org/spreadsheetml/2006/main" count="42" uniqueCount="37">
  <si>
    <t>Anyuka jövedelme(i):</t>
  </si>
  <si>
    <t>Apuka jövedelme(i):</t>
  </si>
  <si>
    <t>Adókedvezmény gyermekenként:</t>
  </si>
  <si>
    <t>Fizetett adó</t>
  </si>
  <si>
    <t>Kedvezményezett eltartott (2021 év elején, magzat is):</t>
  </si>
  <si>
    <t>hány hónapig jár ez?:</t>
  </si>
  <si>
    <t>Adókedvezmény összesen:</t>
  </si>
  <si>
    <t>Magzatok száma (csak akkor, ha év közben töltötted a 91. napot):</t>
  </si>
  <si>
    <t>Apuka, hány gyermek után?</t>
  </si>
  <si>
    <t>Anyuka, hány gyermek után?</t>
  </si>
  <si>
    <t>éves bruttó munkabér:</t>
  </si>
  <si>
    <t>éves bruttó gyed (extra):</t>
  </si>
  <si>
    <t>SZJA</t>
  </si>
  <si>
    <t>Igénybe vett adókedvezmény</t>
  </si>
  <si>
    <t>Adókedvezmény 1.:</t>
  </si>
  <si>
    <t>Adókedvezmény 2.:</t>
  </si>
  <si>
    <t>Várható SZJA visszaigénylés</t>
  </si>
  <si>
    <t>Apuka, hány magzat után?</t>
  </si>
  <si>
    <t>Anyuka, hány magzat után?</t>
  </si>
  <si>
    <t>Milyen elosztásban kérted a családi adókedvezményt?  (2021 év elején, magzat után igényelt kedvezmény is)</t>
  </si>
  <si>
    <t>Év közben betöltött 91 napos magzat után ki igényelte az adókedvezményt és hány magzat után?</t>
  </si>
  <si>
    <t>Éves bruttó jövedelmek:</t>
  </si>
  <si>
    <t>Összes várható adó-visszatérítés a megadott adatok alapján:</t>
  </si>
  <si>
    <t>Igénybe vett családi kedvezmény szja-ra</t>
  </si>
  <si>
    <t>Átrendezéssel, maxmális adó-visszatérítés a megadott adatok alapján:</t>
  </si>
  <si>
    <t>Átrendezéssel elérhető nyereség:</t>
  </si>
  <si>
    <t>Igénybe vett családi kedvezmény járulékra</t>
  </si>
  <si>
    <t>Apuka kéri az adókedvezményt</t>
  </si>
  <si>
    <t>Anyuka kéri az adókedvezményt</t>
  </si>
  <si>
    <t>https://bit.ly/3zVxPJl</t>
  </si>
  <si>
    <t>Készítették:</t>
  </si>
  <si>
    <t>Adóoptimalizálás az SZJA visszatérítés tükrében - tájékoztató kalkulátor</t>
  </si>
  <si>
    <t>Adóbevallás elkészítésére, illetve átrendezéshez - a maximális nyereségért - itt tudsz jelentkezni hozzánk:</t>
  </si>
  <si>
    <t>Kérjük, hogy a sárga mezőket töltsd ki és a zölddel jelölt részen (D32 cellában, lefelé görgetve) fogod látni, hogy az átrendezéssel érdemes-e foglalkoznod.</t>
  </si>
  <si>
    <t>Év közben betöltött 91. nap várandóság (hányadik hónapban):</t>
  </si>
  <si>
    <t xml:space="preserve">A kalkulátorban szereplő adatok tájékoztató jellegűek, csak a megfelelő adatbevitellel ad valós képet. A bérbeadásból és a KATÁ-s vállalkozások után kapott adó-visszatérítést nem tartalmazza. Illetve nem számol a 4 gyermekes szja menteségével sem a kalkulátor, azon családoknál, ahol tavaly töltötte be a 91. napot a 4. magzat.Ezért az abban foglaltakért a Pénzügyi Mentorok felelősséget nem vállalnak. </t>
  </si>
  <si>
    <t>Táppénz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</si>
</sst>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E938A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9E938A"/>
      </left>
      <right style="thin">
        <color rgb="FF9E938A"/>
      </right>
      <top style="thin">
        <color rgb="FF9E938A"/>
      </top>
      <bottom style="thin">
        <color rgb="FF9E938A"/>
      </bottom>
      <diagonal/>
    </border>
    <border>
      <left style="thin">
        <color rgb="FF9E938A"/>
      </left>
      <right/>
      <top style="thin">
        <color rgb="FF9E938A"/>
      </top>
      <bottom style="thin">
        <color rgb="FF9E938A"/>
      </bottom>
      <diagonal/>
    </border>
    <border>
      <left/>
      <right style="thin">
        <color rgb="FF9E938A"/>
      </right>
      <top style="thin">
        <color rgb="FF9E938A"/>
      </top>
      <bottom style="thin">
        <color rgb="FF9E938A"/>
      </bottom>
      <diagonal/>
    </border>
    <border>
      <left style="thin">
        <color rgb="FF9E938A"/>
      </left>
      <right style="thin">
        <color rgb="FF9E938A"/>
      </right>
      <top style="thin">
        <color rgb="FF9E938A"/>
      </top>
      <bottom/>
      <diagonal/>
    </border>
    <border>
      <left style="thin">
        <color rgb="FF9E938A"/>
      </left>
      <right style="thin">
        <color rgb="FF9E938A"/>
      </right>
      <top/>
      <bottom style="thin">
        <color rgb="FF9E938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E938A"/>
      </left>
      <right style="thin">
        <color rgb="FF9E938A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5" fillId="3" borderId="1" xfId="0" applyFont="1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wrapText="1"/>
      <protection hidden="1"/>
    </xf>
    <xf numFmtId="0" fontId="7" fillId="3" borderId="1" xfId="0" applyFont="1" applyFill="1" applyBorder="1" applyProtection="1">
      <protection hidden="1"/>
    </xf>
    <xf numFmtId="0" fontId="6" fillId="3" borderId="1" xfId="0" applyFont="1" applyFill="1" applyBorder="1" applyProtection="1">
      <protection hidden="1"/>
    </xf>
    <xf numFmtId="0" fontId="6" fillId="3" borderId="1" xfId="0" applyFont="1" applyFill="1" applyBorder="1" applyAlignment="1" applyProtection="1">
      <alignment wrapText="1"/>
      <protection hidden="1"/>
    </xf>
    <xf numFmtId="0" fontId="2" fillId="3" borderId="1" xfId="0" applyFont="1" applyFill="1" applyBorder="1" applyAlignment="1" applyProtection="1">
      <alignment horizontal="right" wrapText="1"/>
      <protection hidden="1"/>
    </xf>
    <xf numFmtId="0" fontId="0" fillId="3" borderId="1" xfId="0" applyFill="1" applyBorder="1" applyProtection="1">
      <protection hidden="1"/>
    </xf>
    <xf numFmtId="0" fontId="0" fillId="3" borderId="1" xfId="0" applyFill="1" applyBorder="1" applyAlignment="1" applyProtection="1">
      <alignment wrapText="1"/>
      <protection hidden="1"/>
    </xf>
    <xf numFmtId="0" fontId="0" fillId="3" borderId="1" xfId="0" applyFill="1" applyBorder="1" applyAlignment="1" applyProtection="1">
      <alignment horizontal="right" wrapText="1"/>
      <protection hidden="1"/>
    </xf>
    <xf numFmtId="164" fontId="0" fillId="3" borderId="1" xfId="0" applyNumberFormat="1" applyFill="1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0" fillId="3" borderId="1" xfId="0" applyFill="1" applyBorder="1" applyAlignment="1" applyProtection="1">
      <alignment horizontal="center" wrapText="1"/>
      <protection hidden="1"/>
    </xf>
    <xf numFmtId="0" fontId="3" fillId="3" borderId="1" xfId="0" applyFont="1" applyFill="1" applyBorder="1" applyProtection="1">
      <protection hidden="1"/>
    </xf>
    <xf numFmtId="164" fontId="2" fillId="3" borderId="1" xfId="0" applyNumberFormat="1" applyFont="1" applyFill="1" applyBorder="1" applyProtection="1"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164" fontId="3" fillId="3" borderId="1" xfId="0" applyNumberFormat="1" applyFont="1" applyFill="1" applyBorder="1" applyAlignment="1" applyProtection="1">
      <alignment wrapText="1"/>
      <protection hidden="1"/>
    </xf>
    <xf numFmtId="164" fontId="0" fillId="3" borderId="1" xfId="0" applyNumberFormat="1" applyFill="1" applyBorder="1" applyProtection="1">
      <protection hidden="1"/>
    </xf>
    <xf numFmtId="0" fontId="4" fillId="3" borderId="1" xfId="1" applyFill="1" applyBorder="1" applyProtection="1">
      <protection locked="0" hidden="1"/>
    </xf>
    <xf numFmtId="0" fontId="8" fillId="4" borderId="1" xfId="0" applyFont="1" applyFill="1" applyBorder="1" applyProtection="1">
      <protection hidden="1"/>
    </xf>
    <xf numFmtId="164" fontId="8" fillId="4" borderId="1" xfId="0" applyNumberFormat="1" applyFont="1" applyFill="1" applyBorder="1" applyProtection="1">
      <protection hidden="1"/>
    </xf>
    <xf numFmtId="164" fontId="0" fillId="3" borderId="1" xfId="0" applyNumberForma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wrapText="1"/>
      <protection hidden="1"/>
    </xf>
    <xf numFmtId="164" fontId="0" fillId="3" borderId="1" xfId="0" applyNumberFormat="1" applyFill="1" applyBorder="1" applyAlignment="1" applyProtection="1">
      <alignment horizontal="left" wrapText="1"/>
      <protection hidden="1"/>
    </xf>
    <xf numFmtId="0" fontId="0" fillId="3" borderId="1" xfId="0" applyFill="1" applyBorder="1" applyAlignment="1" applyProtection="1">
      <alignment horizontal="left" wrapText="1"/>
      <protection hidden="1"/>
    </xf>
    <xf numFmtId="0" fontId="0" fillId="3" borderId="2" xfId="0" applyFill="1" applyBorder="1" applyProtection="1">
      <protection hidden="1"/>
    </xf>
    <xf numFmtId="164" fontId="2" fillId="3" borderId="3" xfId="0" applyNumberFormat="1" applyFont="1" applyFill="1" applyBorder="1" applyProtection="1">
      <protection hidden="1"/>
    </xf>
    <xf numFmtId="164" fontId="0" fillId="3" borderId="3" xfId="0" applyNumberFormat="1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7" xfId="0" applyFill="1" applyBorder="1" applyAlignment="1" applyProtection="1">
      <alignment horizontal="right"/>
      <protection hidden="1"/>
    </xf>
    <xf numFmtId="0" fontId="9" fillId="3" borderId="4" xfId="0" applyFont="1" applyFill="1" applyBorder="1" applyAlignment="1" applyProtection="1">
      <alignment horizontal="left"/>
      <protection hidden="1"/>
    </xf>
    <xf numFmtId="0" fontId="0" fillId="3" borderId="8" xfId="0" applyFill="1" applyBorder="1" applyAlignment="1" applyProtection="1">
      <alignment horizontal="right"/>
      <protection hidden="1"/>
    </xf>
    <xf numFmtId="0" fontId="0" fillId="2" borderId="8" xfId="0" applyFill="1" applyBorder="1" applyProtection="1">
      <protection locked="0" hidden="1"/>
    </xf>
    <xf numFmtId="0" fontId="0" fillId="3" borderId="8" xfId="0" applyFill="1" applyBorder="1" applyProtection="1">
      <protection hidden="1"/>
    </xf>
    <xf numFmtId="0" fontId="0" fillId="3" borderId="8" xfId="0" applyFill="1" applyBorder="1" applyAlignment="1" applyProtection="1">
      <alignment wrapText="1"/>
      <protection hidden="1"/>
    </xf>
    <xf numFmtId="0" fontId="1" fillId="3" borderId="8" xfId="0" applyFont="1" applyFill="1" applyBorder="1" applyAlignment="1" applyProtection="1">
      <alignment horizontal="right"/>
      <protection hidden="1"/>
    </xf>
    <xf numFmtId="164" fontId="0" fillId="2" borderId="8" xfId="0" applyNumberFormat="1" applyFill="1" applyBorder="1" applyProtection="1">
      <protection locked="0" hidden="1"/>
    </xf>
    <xf numFmtId="164" fontId="0" fillId="3" borderId="6" xfId="0" applyNumberFormat="1" applyFill="1" applyBorder="1" applyProtection="1">
      <protection hidden="1"/>
    </xf>
    <xf numFmtId="0" fontId="1" fillId="3" borderId="5" xfId="0" applyFont="1" applyFill="1" applyBorder="1" applyProtection="1">
      <protection hidden="1"/>
    </xf>
    <xf numFmtId="0" fontId="9" fillId="5" borderId="8" xfId="0" applyFont="1" applyFill="1" applyBorder="1" applyAlignment="1" applyProtection="1">
      <alignment wrapText="1"/>
      <protection hidden="1"/>
    </xf>
    <xf numFmtId="164" fontId="9" fillId="5" borderId="8" xfId="0" applyNumberFormat="1" applyFont="1" applyFill="1" applyBorder="1" applyAlignment="1" applyProtection="1">
      <alignment wrapText="1"/>
      <protection hidden="1"/>
    </xf>
    <xf numFmtId="0" fontId="0" fillId="3" borderId="1" xfId="0" applyFill="1" applyBorder="1" applyAlignment="1" applyProtection="1">
      <alignment horizontal="center" wrapText="1"/>
      <protection hidden="1"/>
    </xf>
    <xf numFmtId="0" fontId="9" fillId="3" borderId="8" xfId="0" applyFont="1" applyFill="1" applyBorder="1" applyAlignment="1" applyProtection="1">
      <alignment horizontal="left" wrapText="1"/>
      <protection hidden="1"/>
    </xf>
    <xf numFmtId="0" fontId="0" fillId="3" borderId="2" xfId="0" applyFill="1" applyBorder="1" applyAlignment="1" applyProtection="1">
      <alignment horizontal="right" wrapText="1"/>
      <protection hidden="1"/>
    </xf>
    <xf numFmtId="0" fontId="0" fillId="3" borderId="3" xfId="0" applyFill="1" applyBorder="1" applyAlignment="1" applyProtection="1">
      <alignment horizontal="right" wrapText="1"/>
      <protection hidden="1"/>
    </xf>
    <xf numFmtId="0" fontId="1" fillId="3" borderId="2" xfId="0" applyFont="1" applyFill="1" applyBorder="1" applyAlignment="1" applyProtection="1">
      <alignment horizontal="center" wrapText="1"/>
      <protection hidden="1"/>
    </xf>
    <xf numFmtId="0" fontId="1" fillId="3" borderId="3" xfId="0" applyFont="1" applyFill="1" applyBorder="1" applyAlignment="1" applyProtection="1">
      <alignment horizontal="center" wrapText="1"/>
      <protection hidden="1"/>
    </xf>
    <xf numFmtId="0" fontId="1" fillId="3" borderId="5" xfId="0" applyFont="1" applyFill="1" applyBorder="1" applyAlignment="1" applyProtection="1">
      <alignment horizontal="right"/>
      <protection hidden="1"/>
    </xf>
    <xf numFmtId="0" fontId="1" fillId="3" borderId="7" xfId="0" applyFont="1" applyFill="1" applyBorder="1" applyAlignment="1" applyProtection="1">
      <alignment horizontal="right"/>
      <protection hidden="1"/>
    </xf>
    <xf numFmtId="164" fontId="0" fillId="2" borderId="7" xfId="0" applyNumberFormat="1" applyFill="1" applyBorder="1" applyProtection="1">
      <protection hidden="1"/>
    </xf>
    <xf numFmtId="164" fontId="0" fillId="2" borderId="5" xfId="0" applyNumberFormat="1" applyFill="1" applyBorder="1" applyProtection="1">
      <protection hidden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9E93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165100</xdr:colOff>
      <xdr:row>0</xdr:row>
      <xdr:rowOff>0</xdr:rowOff>
    </xdr:from>
    <xdr:to>
      <xdr:col>13</xdr:col>
      <xdr:colOff>944033</xdr:colOff>
      <xdr:row>1</xdr:row>
      <xdr:rowOff>190652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2BC7011-EEC8-4391-9FE4-29EBA2F6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3050" y="0"/>
          <a:ext cx="2125133" cy="58435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82550</xdr:rowOff>
    </xdr:from>
    <xdr:to>
      <xdr:col>1</xdr:col>
      <xdr:colOff>234950</xdr:colOff>
      <xdr:row>1</xdr:row>
      <xdr:rowOff>146050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F826224-9B65-47EF-8BA6-F22C538C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2550"/>
          <a:ext cx="4572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zVxPJ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70" zoomScaleNormal="70" workbookViewId="0">
      <pane ySplit="2" topLeftCell="A4" activePane="bottomLeft" state="frozen"/>
      <selection pane="bottomLeft" activeCell="D25" sqref="D25"/>
    </sheetView>
  </sheetViews>
  <sheetFormatPr defaultColWidth="0" defaultRowHeight="15" zeroHeight="1" x14ac:dyDescent="0.25"/>
  <cols>
    <col min="1" max="1" width="3.85546875" style="8" customWidth="1"/>
    <col min="2" max="2" width="4.140625" style="8" customWidth="1"/>
    <col min="3" max="3" width="43.85546875" style="8" customWidth="1"/>
    <col min="4" max="4" width="19.5703125" style="8" customWidth="1"/>
    <col min="5" max="5" width="5.140625" style="8" customWidth="1"/>
    <col min="6" max="6" width="10.7109375" style="8" customWidth="1"/>
    <col min="7" max="7" width="20.140625" style="9" customWidth="1"/>
    <col min="8" max="8" width="19.42578125" style="9" customWidth="1"/>
    <col min="9" max="9" width="18.42578125" style="9" customWidth="1"/>
    <col min="10" max="10" width="18.85546875" style="9" customWidth="1"/>
    <col min="11" max="11" width="20.28515625" style="9" customWidth="1"/>
    <col min="12" max="12" width="18.85546875" style="9" customWidth="1"/>
    <col min="13" max="13" width="19.28515625" style="9" customWidth="1"/>
    <col min="14" max="14" width="17.5703125" style="9" customWidth="1"/>
    <col min="15" max="16" width="32.5703125" style="9" hidden="1" customWidth="1"/>
    <col min="17" max="16384" width="9.140625" style="8" hidden="1"/>
  </cols>
  <sheetData>
    <row r="1" spans="2:16" s="2" customFormat="1" ht="31.5" x14ac:dyDescent="0.5">
      <c r="C1" s="1" t="s">
        <v>31</v>
      </c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s="2" customFormat="1" ht="15.75" x14ac:dyDescent="0.25">
      <c r="C2" s="4" t="s">
        <v>33</v>
      </c>
      <c r="D2" s="5"/>
      <c r="E2" s="5"/>
      <c r="F2" s="5"/>
      <c r="G2" s="6"/>
      <c r="H2" s="6"/>
      <c r="I2" s="3"/>
      <c r="J2" s="3"/>
      <c r="K2" s="7"/>
      <c r="L2" s="7" t="s">
        <v>30</v>
      </c>
      <c r="M2" s="3"/>
      <c r="N2" s="3"/>
      <c r="O2" s="3"/>
      <c r="P2" s="3"/>
    </row>
    <row r="3" spans="2:16" x14ac:dyDescent="0.25">
      <c r="C3" s="29"/>
      <c r="D3" s="29"/>
    </row>
    <row r="4" spans="2:16" ht="42.6" customHeight="1" x14ac:dyDescent="0.25">
      <c r="B4" s="26"/>
      <c r="C4" s="47" t="s">
        <v>19</v>
      </c>
      <c r="D4" s="47"/>
      <c r="E4" s="32"/>
    </row>
    <row r="5" spans="2:16" x14ac:dyDescent="0.25">
      <c r="B5" s="26"/>
      <c r="C5" s="36" t="s">
        <v>8</v>
      </c>
      <c r="D5" s="37">
        <v>0</v>
      </c>
      <c r="E5" s="32"/>
      <c r="G5" s="10"/>
    </row>
    <row r="6" spans="2:16" x14ac:dyDescent="0.25">
      <c r="B6" s="26"/>
      <c r="C6" s="36" t="s">
        <v>9</v>
      </c>
      <c r="D6" s="37">
        <v>2</v>
      </c>
      <c r="E6" s="32"/>
      <c r="G6" s="10"/>
    </row>
    <row r="7" spans="2:16" x14ac:dyDescent="0.25">
      <c r="C7" s="34"/>
      <c r="D7" s="33"/>
    </row>
    <row r="8" spans="2:16" ht="43.5" customHeight="1" x14ac:dyDescent="0.25">
      <c r="B8" s="26"/>
      <c r="C8" s="47" t="s">
        <v>20</v>
      </c>
      <c r="D8" s="47"/>
      <c r="E8" s="32"/>
      <c r="G8" s="10" t="s">
        <v>14</v>
      </c>
      <c r="H8" s="24">
        <f>D14*L8*N8</f>
        <v>480000</v>
      </c>
      <c r="I8" s="13"/>
      <c r="J8" s="48" t="s">
        <v>2</v>
      </c>
      <c r="K8" s="49"/>
      <c r="L8" s="24" t="str">
        <f>IF(D14=1,"10000",IF(D14=2,"20000",IF(D14&gt;=3,"33000")))</f>
        <v>20000</v>
      </c>
      <c r="M8" s="10" t="s">
        <v>5</v>
      </c>
      <c r="N8" s="25">
        <f>IF(D12=0,12,-1+D12)</f>
        <v>12</v>
      </c>
    </row>
    <row r="9" spans="2:16" ht="29.45" customHeight="1" x14ac:dyDescent="0.25">
      <c r="B9" s="26"/>
      <c r="C9" s="36" t="s">
        <v>17</v>
      </c>
      <c r="D9" s="37">
        <v>0</v>
      </c>
      <c r="E9" s="32"/>
      <c r="G9" s="10" t="s">
        <v>15</v>
      </c>
      <c r="H9" s="24">
        <f>(D15+D14)*L9*N9</f>
        <v>0</v>
      </c>
      <c r="I9" s="13"/>
      <c r="J9" s="48" t="s">
        <v>2</v>
      </c>
      <c r="K9" s="49"/>
      <c r="L9" s="24" t="str">
        <f>IF(D15+D14=1,"10000",IF(D15+D14=2,"20000",IF(D15+D14&gt;=3,"33000")))</f>
        <v>20000</v>
      </c>
      <c r="M9" s="10" t="s">
        <v>5</v>
      </c>
      <c r="N9" s="25">
        <f>12-N8</f>
        <v>0</v>
      </c>
    </row>
    <row r="10" spans="2:16" ht="32.450000000000003" customHeight="1" x14ac:dyDescent="0.25">
      <c r="B10" s="26"/>
      <c r="C10" s="36" t="s">
        <v>18</v>
      </c>
      <c r="D10" s="37">
        <v>0</v>
      </c>
      <c r="E10" s="32"/>
      <c r="G10" s="13" t="s">
        <v>6</v>
      </c>
      <c r="H10" s="24">
        <f>SUM(H8:H9)</f>
        <v>480000</v>
      </c>
      <c r="I10" s="13"/>
      <c r="J10" s="13"/>
      <c r="K10" s="13"/>
      <c r="L10" s="22"/>
      <c r="M10" s="13"/>
    </row>
    <row r="11" spans="2:16" x14ac:dyDescent="0.25">
      <c r="B11" s="26"/>
      <c r="C11" s="36"/>
      <c r="D11" s="38"/>
      <c r="E11" s="32"/>
      <c r="G11" s="13"/>
      <c r="H11" s="13"/>
      <c r="I11" s="13"/>
      <c r="J11" s="13"/>
      <c r="K11" s="13"/>
      <c r="L11" s="13"/>
      <c r="M11" s="13"/>
    </row>
    <row r="12" spans="2:16" ht="30.6" customHeight="1" x14ac:dyDescent="0.25">
      <c r="B12" s="26"/>
      <c r="C12" s="39" t="s">
        <v>34</v>
      </c>
      <c r="D12" s="37">
        <v>0</v>
      </c>
      <c r="E12" s="32"/>
      <c r="G12" s="12" t="s">
        <v>3</v>
      </c>
      <c r="H12" s="13" t="s">
        <v>12</v>
      </c>
      <c r="I12" s="13" t="s">
        <v>13</v>
      </c>
      <c r="J12" s="13" t="s">
        <v>16</v>
      </c>
      <c r="K12" s="13" t="s">
        <v>23</v>
      </c>
      <c r="L12" s="13" t="s">
        <v>26</v>
      </c>
      <c r="M12" s="13"/>
      <c r="N12" s="11"/>
    </row>
    <row r="13" spans="2:16" x14ac:dyDescent="0.25">
      <c r="C13" s="33"/>
      <c r="D13" s="33"/>
      <c r="G13" s="22">
        <f>D20*0.32</f>
        <v>3200000</v>
      </c>
      <c r="H13" s="22">
        <f>D20*0.15+D22*0.15</f>
        <v>1500000</v>
      </c>
      <c r="I13" s="22"/>
      <c r="J13" s="22"/>
      <c r="K13" s="22"/>
      <c r="L13" s="22"/>
      <c r="M13" s="13"/>
    </row>
    <row r="14" spans="2:16" ht="30" x14ac:dyDescent="0.25">
      <c r="B14" s="26"/>
      <c r="C14" s="39" t="s">
        <v>4</v>
      </c>
      <c r="D14" s="38">
        <f>D5+D6</f>
        <v>2</v>
      </c>
      <c r="E14" s="32"/>
      <c r="G14" s="22">
        <f>D21*0.25</f>
        <v>0</v>
      </c>
      <c r="H14" s="22">
        <f t="shared" ref="H14" si="0">D21*0.15</f>
        <v>0</v>
      </c>
      <c r="I14" s="22"/>
      <c r="J14" s="22"/>
      <c r="K14" s="22"/>
      <c r="L14" s="22"/>
      <c r="M14" s="13"/>
    </row>
    <row r="15" spans="2:16" ht="30" x14ac:dyDescent="0.25">
      <c r="B15" s="26"/>
      <c r="C15" s="39" t="s">
        <v>7</v>
      </c>
      <c r="D15" s="38">
        <f>D9+D10</f>
        <v>0</v>
      </c>
      <c r="E15" s="32"/>
      <c r="G15" s="22">
        <f>SUM(G13:G14)</f>
        <v>3200000</v>
      </c>
      <c r="H15" s="22">
        <f>SUM(H13:H14)</f>
        <v>1500000</v>
      </c>
      <c r="I15" s="22">
        <f>D5*L8*N8+(D5+D9)*L9*N9</f>
        <v>0</v>
      </c>
      <c r="J15" s="22">
        <f>MIN(MAX(H15-I15,0),809000)</f>
        <v>809000</v>
      </c>
      <c r="K15" s="22">
        <f>IF(I15&gt;=H15,H15,I15)</f>
        <v>0</v>
      </c>
      <c r="L15" s="22">
        <f>IF(I15&gt;=H15,I15-H15,0)</f>
        <v>0</v>
      </c>
      <c r="M15" s="13"/>
    </row>
    <row r="16" spans="2:16" x14ac:dyDescent="0.25">
      <c r="C16" s="30"/>
      <c r="D16" s="30"/>
      <c r="G16" s="13"/>
      <c r="H16" s="13"/>
      <c r="I16" s="13"/>
      <c r="J16" s="22"/>
      <c r="K16" s="13"/>
      <c r="L16" s="13"/>
      <c r="M16" s="13"/>
      <c r="N16" s="11"/>
    </row>
    <row r="17" spans="2:14" x14ac:dyDescent="0.25">
      <c r="C17" s="9"/>
      <c r="G17" s="22">
        <f>D24*0.32</f>
        <v>1280000</v>
      </c>
      <c r="H17" s="22">
        <f>D24*0.15+D26*0.15</f>
        <v>600000</v>
      </c>
      <c r="I17" s="22"/>
      <c r="J17" s="22"/>
      <c r="K17" s="22"/>
      <c r="L17" s="22"/>
      <c r="M17" s="13"/>
    </row>
    <row r="18" spans="2:14" ht="15.75" x14ac:dyDescent="0.25">
      <c r="C18" s="35" t="s">
        <v>21</v>
      </c>
      <c r="D18" s="29"/>
      <c r="G18" s="22">
        <f>D25*0.25</f>
        <v>0</v>
      </c>
      <c r="H18" s="22">
        <f t="shared" ref="H18" si="1">D25*0.15</f>
        <v>0</v>
      </c>
      <c r="I18" s="22"/>
      <c r="J18" s="22"/>
      <c r="K18" s="22"/>
      <c r="L18" s="22"/>
      <c r="M18" s="13"/>
    </row>
    <row r="19" spans="2:14" x14ac:dyDescent="0.25">
      <c r="B19" s="26"/>
      <c r="C19" s="38" t="s">
        <v>1</v>
      </c>
      <c r="D19" s="38"/>
      <c r="E19" s="32"/>
      <c r="F19" s="14"/>
      <c r="G19" s="22">
        <f>SUM(G17:G18)</f>
        <v>1280000</v>
      </c>
      <c r="H19" s="22">
        <f>IF(D14&gt;=4,0,SUM(H17:H18))</f>
        <v>600000</v>
      </c>
      <c r="I19" s="22">
        <f>D6*L8*N8+(D6+D10)*L9*N9</f>
        <v>480000</v>
      </c>
      <c r="J19" s="22">
        <f>MIN(MAX(H19-I19,0),809000)</f>
        <v>120000</v>
      </c>
      <c r="K19" s="22">
        <f>IF(I19&gt;=H19,H19,I19)</f>
        <v>480000</v>
      </c>
      <c r="L19" s="22">
        <f>IF(I19&gt;=H19,I19-H19,0)</f>
        <v>0</v>
      </c>
      <c r="M19" s="13"/>
    </row>
    <row r="20" spans="2:14" x14ac:dyDescent="0.25">
      <c r="B20" s="26"/>
      <c r="C20" s="40" t="s">
        <v>10</v>
      </c>
      <c r="D20" s="41">
        <v>10000000</v>
      </c>
      <c r="E20" s="27"/>
      <c r="F20" s="15"/>
      <c r="G20" s="13"/>
      <c r="H20" s="13"/>
      <c r="I20" s="13"/>
      <c r="J20" s="22"/>
      <c r="K20" s="23"/>
      <c r="L20" s="13"/>
      <c r="M20" s="13"/>
    </row>
    <row r="21" spans="2:14" x14ac:dyDescent="0.25">
      <c r="B21" s="26"/>
      <c r="C21" s="40" t="s">
        <v>11</v>
      </c>
      <c r="D21" s="41">
        <v>0</v>
      </c>
      <c r="E21" s="27"/>
      <c r="F21" s="15"/>
      <c r="K21" s="17"/>
    </row>
    <row r="22" spans="2:14" ht="32.450000000000003" customHeight="1" x14ac:dyDescent="0.25">
      <c r="C22" s="53" t="s">
        <v>36</v>
      </c>
      <c r="D22" s="54">
        <v>0</v>
      </c>
      <c r="E22" s="15"/>
      <c r="F22" s="15"/>
      <c r="K22" s="16"/>
      <c r="L22" s="9" t="s">
        <v>27</v>
      </c>
      <c r="M22" s="24">
        <f>IF(L19&gt;0,J15,(IF(H15-H10&gt;=0,MIN(H15-H10,809000),0)))</f>
        <v>809000</v>
      </c>
    </row>
    <row r="23" spans="2:14" x14ac:dyDescent="0.25">
      <c r="B23" s="26"/>
      <c r="C23" s="31" t="s">
        <v>0</v>
      </c>
      <c r="D23" s="42"/>
      <c r="E23" s="27"/>
      <c r="F23" s="15"/>
      <c r="K23" s="17"/>
      <c r="M23" s="24">
        <f>IF(L19&gt;0,0,IF(H10-G15&lt;=0,MIN(H19,809000),MIN(H19+G15-H10,809000)))</f>
        <v>600000</v>
      </c>
      <c r="N23" s="11">
        <f>M22+M23</f>
        <v>1409000</v>
      </c>
    </row>
    <row r="24" spans="2:14" ht="26.45" customHeight="1" x14ac:dyDescent="0.25">
      <c r="B24" s="26"/>
      <c r="C24" s="40" t="s">
        <v>10</v>
      </c>
      <c r="D24" s="41">
        <v>4000000</v>
      </c>
      <c r="E24" s="27"/>
      <c r="F24" s="15"/>
      <c r="L24" s="9" t="s">
        <v>28</v>
      </c>
      <c r="M24" s="24">
        <f>IF(L15&gt;0,0,IF(G19-H10&gt;=0,MIN(H15,809000),MIN(G19+H15-H10,809000)))</f>
        <v>809000</v>
      </c>
    </row>
    <row r="25" spans="2:14" x14ac:dyDescent="0.25">
      <c r="B25" s="26"/>
      <c r="C25" s="40" t="s">
        <v>11</v>
      </c>
      <c r="D25" s="41">
        <v>0</v>
      </c>
      <c r="E25" s="28"/>
      <c r="M25" s="24">
        <f>IF(L15&gt;0,J19,IF(H19-H10&gt;=0,MIN(H19-H10,809000),0))</f>
        <v>120000</v>
      </c>
      <c r="N25" s="11">
        <f>M24+M25</f>
        <v>929000</v>
      </c>
    </row>
    <row r="26" spans="2:14" x14ac:dyDescent="0.25">
      <c r="C26" s="52" t="s">
        <v>36</v>
      </c>
      <c r="D26" s="55">
        <v>0</v>
      </c>
      <c r="E26" s="18"/>
    </row>
    <row r="27" spans="2:14" x14ac:dyDescent="0.25">
      <c r="E27" s="18"/>
    </row>
    <row r="28" spans="2:14" x14ac:dyDescent="0.25">
      <c r="C28" s="29"/>
      <c r="D28" s="29"/>
      <c r="E28" s="18"/>
      <c r="G28" s="11"/>
      <c r="K28" s="11"/>
      <c r="L28" s="11"/>
      <c r="M28" s="11"/>
    </row>
    <row r="29" spans="2:14" ht="31.5" x14ac:dyDescent="0.25">
      <c r="B29" s="26"/>
      <c r="C29" s="44" t="s">
        <v>22</v>
      </c>
      <c r="D29" s="45">
        <f>MIN(J15+J19,1618000)</f>
        <v>929000</v>
      </c>
      <c r="E29" s="28"/>
      <c r="K29" s="11"/>
      <c r="L29" s="11"/>
      <c r="M29" s="11"/>
    </row>
    <row r="30" spans="2:14" ht="31.5" x14ac:dyDescent="0.25">
      <c r="B30" s="26"/>
      <c r="C30" s="44" t="s">
        <v>24</v>
      </c>
      <c r="D30" s="45">
        <f>IF(N23&gt;=N25,N23,N25)</f>
        <v>1409000</v>
      </c>
      <c r="E30" s="32"/>
      <c r="K30" s="11"/>
      <c r="L30" s="11"/>
    </row>
    <row r="31" spans="2:14" x14ac:dyDescent="0.25">
      <c r="C31" s="43"/>
      <c r="D31" s="30"/>
    </row>
    <row r="32" spans="2:14" ht="21" x14ac:dyDescent="0.35">
      <c r="C32" s="20" t="s">
        <v>25</v>
      </c>
      <c r="D32" s="21">
        <f>MAX(D30-D29,0)</f>
        <v>480000</v>
      </c>
    </row>
    <row r="33" spans="3:5" x14ac:dyDescent="0.25"/>
    <row r="34" spans="3:5" ht="35.1" customHeight="1" x14ac:dyDescent="0.25">
      <c r="C34" s="50" t="s">
        <v>32</v>
      </c>
      <c r="D34" s="51"/>
    </row>
    <row r="35" spans="3:5" x14ac:dyDescent="0.25">
      <c r="C35" s="19" t="s">
        <v>29</v>
      </c>
      <c r="E35" s="18"/>
    </row>
    <row r="36" spans="3:5" x14ac:dyDescent="0.25">
      <c r="E36" s="18"/>
    </row>
    <row r="37" spans="3:5" ht="21" customHeight="1" x14ac:dyDescent="0.25">
      <c r="C37" s="46" t="s">
        <v>35</v>
      </c>
      <c r="D37" s="46"/>
      <c r="E37" s="18"/>
    </row>
    <row r="38" spans="3:5" x14ac:dyDescent="0.25">
      <c r="C38" s="46"/>
      <c r="D38" s="46"/>
    </row>
    <row r="39" spans="3:5" ht="37.5" customHeight="1" x14ac:dyDescent="0.25">
      <c r="C39" s="46"/>
      <c r="D39" s="46"/>
    </row>
    <row r="40" spans="3:5" x14ac:dyDescent="0.25"/>
  </sheetData>
  <mergeCells count="6">
    <mergeCell ref="C37:D39"/>
    <mergeCell ref="C4:D4"/>
    <mergeCell ref="C8:D8"/>
    <mergeCell ref="J9:K9"/>
    <mergeCell ref="J8:K8"/>
    <mergeCell ref="C34:D34"/>
  </mergeCells>
  <hyperlinks>
    <hyperlink ref="C35" r:id="rId1"/>
  </hyperlinks>
  <pageMargins left="0.7" right="0.7" top="0.75" bottom="0.75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Havi családi adókedv.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Andras</dc:creator>
  <cp:lastModifiedBy>Andras</cp:lastModifiedBy>
  <cp:lastPrinted>2022-01-24T06:13:41Z</cp:lastPrinted>
  <dcterms:created xsi:type="dcterms:W3CDTF">2022-01-15T15:17:50Z</dcterms:created>
  <dcterms:modified xsi:type="dcterms:W3CDTF">2022-01-30T17:01:50Z</dcterms:modified>
</cp:coreProperties>
</file>